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\BUDGET\2023-24\"/>
    </mc:Choice>
  </mc:AlternateContent>
  <xr:revisionPtr revIDLastSave="0" documentId="13_ncr:1_{3F085000-C39F-44CD-A3DB-AA282A03624E}" xr6:coauthVersionLast="36" xr6:coauthVersionMax="36" xr10:uidLastSave="{00000000-0000-0000-0000-000000000000}"/>
  <bookViews>
    <workbookView xWindow="28680" yWindow="-120" windowWidth="29040" windowHeight="16440" xr2:uid="{00000000-000D-0000-FFFF-FFFF00000000}"/>
  </bookViews>
  <sheets>
    <sheet name="expbud2" sheetId="1" r:id="rId1"/>
  </sheets>
  <definedNames>
    <definedName name="_xlnm.Print_Area" localSheetId="0">expbud2!$A$1:$D$9237</definedName>
  </definedNames>
  <calcPr calcId="191029"/>
</workbook>
</file>

<file path=xl/calcChain.xml><?xml version="1.0" encoding="utf-8"?>
<calcChain xmlns="http://schemas.openxmlformats.org/spreadsheetml/2006/main">
  <c r="D9" i="1" l="1"/>
  <c r="D79" i="1" l="1"/>
  <c r="D9082" i="1" l="1"/>
  <c r="D9079" i="1"/>
  <c r="D9074" i="1"/>
  <c r="D9058" i="1"/>
  <c r="D8914" i="1"/>
  <c r="D8910" i="1"/>
  <c r="D8909" i="1"/>
  <c r="D8906" i="1"/>
  <c r="D8903" i="1"/>
  <c r="D8902" i="1"/>
  <c r="D8901" i="1"/>
  <c r="D8900" i="1"/>
  <c r="D8896" i="1"/>
  <c r="D8895" i="1"/>
  <c r="D8888" i="1"/>
  <c r="D8887" i="1"/>
  <c r="D8872" i="1"/>
  <c r="D8815" i="1"/>
  <c r="D8991" i="1"/>
  <c r="D8975" i="1"/>
  <c r="D8977" i="1" s="1"/>
  <c r="D8883" i="1"/>
  <c r="D8783" i="1"/>
  <c r="D8627" i="1"/>
  <c r="D8499" i="1"/>
  <c r="D8374" i="1"/>
  <c r="D8298" i="1"/>
  <c r="D7992" i="1"/>
  <c r="D8615" i="1"/>
  <c r="D8617" i="1" s="1"/>
  <c r="D7679" i="1"/>
  <c r="D7674" i="1"/>
  <c r="D7668" i="1"/>
  <c r="D7657" i="1"/>
  <c r="D7659" i="1" s="1"/>
  <c r="D7508" i="1"/>
  <c r="D7504" i="1"/>
  <c r="D7496" i="1"/>
  <c r="D7498" i="1" s="1"/>
  <c r="D7360" i="1"/>
  <c r="D7251" i="1"/>
  <c r="D6906" i="1"/>
  <c r="D7488" i="1"/>
  <c r="D7485" i="1"/>
  <c r="D7481" i="1"/>
  <c r="D7422" i="1"/>
  <c r="D7424" i="1" s="1"/>
  <c r="D7410" i="1"/>
  <c r="D7407" i="1"/>
  <c r="D7399" i="1"/>
  <c r="D7395" i="1"/>
  <c r="D7390" i="1"/>
  <c r="D7382" i="1"/>
  <c r="D7379" i="1"/>
  <c r="D7376" i="1"/>
  <c r="D7368" i="1"/>
  <c r="D7370" i="1" s="1"/>
  <c r="D7357" i="1"/>
  <c r="D7354" i="1"/>
  <c r="D7346" i="1"/>
  <c r="D7341" i="1"/>
  <c r="D7337" i="1"/>
  <c r="D7309" i="1"/>
  <c r="D7311" i="1" s="1"/>
  <c r="D7259" i="1"/>
  <c r="D7261" i="1" s="1"/>
  <c r="D7149" i="1"/>
  <c r="D7151" i="1" s="1"/>
  <c r="D6817" i="1"/>
  <c r="D6814" i="1"/>
  <c r="D6605" i="1"/>
  <c r="D6565" i="1"/>
  <c r="D6242" i="1"/>
  <c r="D6528" i="1"/>
  <c r="D6530" i="1" s="1"/>
  <c r="D6024" i="1"/>
  <c r="D5944" i="1"/>
  <c r="D5822" i="1"/>
  <c r="D5824" i="1" s="1"/>
  <c r="D4966" i="1"/>
  <c r="D4951" i="1"/>
  <c r="D4726" i="1"/>
  <c r="D5082" i="1"/>
  <c r="D5084" i="1" s="1"/>
  <c r="D4974" i="1"/>
  <c r="D4976" i="1" s="1"/>
  <c r="D4748" i="1"/>
  <c r="D4750" i="1" s="1"/>
  <c r="D4638" i="1"/>
  <c r="D4640" i="1" s="1"/>
  <c r="D4541" i="1"/>
  <c r="D4418" i="1"/>
  <c r="D4390" i="1"/>
  <c r="D4415" i="1"/>
  <c r="D4302" i="1"/>
  <c r="D4304" i="1" s="1"/>
  <c r="D3979" i="1"/>
  <c r="D3983" i="1"/>
  <c r="D3944" i="1"/>
  <c r="D3939" i="1"/>
  <c r="D3774" i="1"/>
  <c r="D3746" i="1"/>
  <c r="D4084" i="1"/>
  <c r="D4086" i="1" s="1"/>
  <c r="D3968" i="1"/>
  <c r="D3970" i="1" s="1"/>
  <c r="D3660" i="1"/>
  <c r="D3662" i="1" s="1"/>
  <c r="D3459" i="1"/>
  <c r="D3345" i="1"/>
  <c r="D3223" i="1"/>
  <c r="D3114" i="1"/>
  <c r="D3080" i="1"/>
  <c r="D3077" i="1"/>
  <c r="D2673" i="1"/>
  <c r="D2481" i="1"/>
  <c r="D2468" i="1"/>
  <c r="D2446" i="1"/>
  <c r="D2349" i="1"/>
  <c r="D2326" i="1"/>
  <c r="D2189" i="1"/>
  <c r="D1941" i="1"/>
  <c r="D2508" i="1"/>
  <c r="D2510" i="1" s="1"/>
  <c r="D2496" i="1"/>
  <c r="D2493" i="1"/>
  <c r="D2485" i="1"/>
  <c r="D2476" i="1"/>
  <c r="D2465" i="1"/>
  <c r="D2462" i="1"/>
  <c r="D2454" i="1"/>
  <c r="D2456" i="1" s="1"/>
  <c r="D2442" i="1"/>
  <c r="D2439" i="1"/>
  <c r="D2431" i="1"/>
  <c r="D2428" i="1"/>
  <c r="D2423" i="1"/>
  <c r="D2419" i="1"/>
  <c r="D2334" i="1"/>
  <c r="D2336" i="1" s="1"/>
  <c r="D2214" i="1"/>
  <c r="D2216" i="1" s="1"/>
  <c r="D2087" i="1"/>
  <c r="D2089" i="1" s="1"/>
  <c r="D1753" i="1"/>
  <c r="D1482" i="1"/>
  <c r="D1443" i="1"/>
  <c r="D1396" i="1"/>
  <c r="D8897" i="1" l="1"/>
  <c r="D7510" i="1"/>
  <c r="D7362" i="1"/>
  <c r="D7490" i="1"/>
  <c r="D7348" i="1"/>
  <c r="D7412" i="1"/>
  <c r="D7401" i="1"/>
  <c r="D7384" i="1"/>
  <c r="D6819" i="1"/>
  <c r="D4420" i="1"/>
  <c r="D2470" i="1"/>
  <c r="D2448" i="1"/>
  <c r="D2433" i="1"/>
  <c r="D2498" i="1"/>
  <c r="D2487" i="1"/>
  <c r="D1189" i="1"/>
  <c r="D965" i="1"/>
  <c r="D854" i="1"/>
  <c r="D594" i="1"/>
  <c r="D593" i="1"/>
  <c r="D592" i="1"/>
  <c r="D591" i="1"/>
  <c r="D562" i="1"/>
  <c r="D551" i="1"/>
  <c r="D532" i="1"/>
  <c r="D514" i="1"/>
  <c r="D491" i="1"/>
  <c r="D464" i="1"/>
  <c r="D124" i="1"/>
  <c r="D123" i="1"/>
  <c r="D86" i="1"/>
  <c r="D82" i="1"/>
  <c r="D21" i="1"/>
  <c r="D13" i="1"/>
  <c r="D406" i="1"/>
  <c r="D405" i="1"/>
  <c r="D404" i="1"/>
  <c r="D403" i="1"/>
  <c r="D372" i="1"/>
  <c r="D361" i="1"/>
  <c r="D342" i="1"/>
  <c r="D331" i="1"/>
  <c r="D323" i="1"/>
  <c r="D304" i="1"/>
  <c r="D278" i="1"/>
  <c r="D109" i="1"/>
  <c r="D98" i="1"/>
  <c r="D64" i="1"/>
  <c r="D53" i="1"/>
  <c r="D36" i="1"/>
  <c r="D146" i="1"/>
  <c r="D143" i="1"/>
  <c r="D142" i="1"/>
  <c r="D141" i="1"/>
  <c r="D140" i="1"/>
  <c r="D172" i="1"/>
  <c r="D114" i="1"/>
  <c r="D7512" i="1" l="1"/>
  <c r="D7426" i="1"/>
  <c r="D2512" i="1"/>
  <c r="D9177" i="1"/>
  <c r="D8825" i="1"/>
  <c r="D8824" i="1"/>
  <c r="D8823" i="1"/>
  <c r="D8822" i="1"/>
  <c r="D8624" i="1" l="1"/>
  <c r="D8629" i="1" s="1"/>
  <c r="D8631" i="1" s="1"/>
  <c r="D8589" i="1"/>
  <c r="D8531" i="1"/>
  <c r="D8356" i="1"/>
  <c r="D8294" i="1"/>
  <c r="D8287" i="1"/>
  <c r="D8199" i="1"/>
  <c r="D8136" i="1"/>
  <c r="D8033" i="1"/>
  <c r="D7273" i="1"/>
  <c r="D7163" i="1"/>
  <c r="D7127" i="1"/>
  <c r="D7018" i="1"/>
  <c r="D6829" i="1"/>
  <c r="D6791" i="1"/>
  <c r="D7324" i="1"/>
  <c r="D7321" i="1"/>
  <c r="D7301" i="1"/>
  <c r="D7298" i="1"/>
  <c r="D7290" i="1"/>
  <c r="D7286" i="1"/>
  <c r="D7281" i="1"/>
  <c r="D7270" i="1"/>
  <c r="D7267" i="1"/>
  <c r="D7247" i="1"/>
  <c r="D7244" i="1"/>
  <c r="D7236" i="1"/>
  <c r="D7231" i="1"/>
  <c r="D7227" i="1"/>
  <c r="D7199" i="1"/>
  <c r="D7201" i="1" s="1"/>
  <c r="D6714" i="1"/>
  <c r="D6464" i="1"/>
  <c r="D6354" i="1"/>
  <c r="D5515" i="1"/>
  <c r="D5093" i="1"/>
  <c r="D5096" i="1"/>
  <c r="D5060" i="1"/>
  <c r="D4985" i="1"/>
  <c r="D4855" i="1"/>
  <c r="D4839" i="1"/>
  <c r="D7253" i="1" l="1"/>
  <c r="D7275" i="1"/>
  <c r="D7326" i="1"/>
  <c r="D7238" i="1"/>
  <c r="D7292" i="1"/>
  <c r="D7303" i="1"/>
  <c r="D4504" i="1"/>
  <c r="D4276" i="1"/>
  <c r="D4062" i="1"/>
  <c r="D4059" i="1"/>
  <c r="D3960" i="1"/>
  <c r="D3226" i="1"/>
  <c r="D3190" i="1"/>
  <c r="D2890" i="1"/>
  <c r="D2868" i="1"/>
  <c r="D2854" i="1"/>
  <c r="D2345" i="1"/>
  <c r="D2311" i="1"/>
  <c r="D1976" i="1"/>
  <c r="D1795" i="1"/>
  <c r="D1749" i="1"/>
  <c r="D1738" i="1"/>
  <c r="D1740" i="1" s="1"/>
  <c r="D1333" i="1"/>
  <c r="D1335" i="1" s="1"/>
  <c r="D1211" i="1"/>
  <c r="D997" i="1"/>
  <c r="D974" i="1"/>
  <c r="D804" i="1"/>
  <c r="D639" i="1"/>
  <c r="D507" i="1"/>
  <c r="D509" i="1" s="1"/>
  <c r="D439" i="1"/>
  <c r="D324" i="1"/>
  <c r="D326" i="1" s="1"/>
  <c r="D247" i="1"/>
  <c r="D57" i="1"/>
  <c r="D1066" i="1"/>
  <c r="D1068" i="1" s="1"/>
  <c r="D7328" i="1" l="1"/>
  <c r="D9144" i="1"/>
  <c r="D8572" i="1"/>
  <c r="D8568" i="1"/>
  <c r="D8218" i="1"/>
  <c r="D8013" i="1"/>
  <c r="D8015" i="1" s="1"/>
  <c r="D8563" i="1"/>
  <c r="D8643" i="1"/>
  <c r="D8645" i="1" s="1"/>
  <c r="D8647" i="1" s="1"/>
  <c r="D8555" i="1"/>
  <c r="D8557" i="1" s="1"/>
  <c r="D7951" i="1"/>
  <c r="D7953" i="1" s="1"/>
  <c r="D7733" i="1"/>
  <c r="D7584" i="1"/>
  <c r="D7160" i="1"/>
  <c r="D7015" i="1"/>
  <c r="D6922" i="1"/>
  <c r="D6570" i="1"/>
  <c r="D6264" i="1"/>
  <c r="D6266" i="1" s="1"/>
  <c r="D6593" i="1"/>
  <c r="D6595" i="1" s="1"/>
  <c r="D6376" i="1"/>
  <c r="D6378" i="1" s="1"/>
  <c r="D7214" i="1"/>
  <c r="D7211" i="1"/>
  <c r="D7191" i="1"/>
  <c r="D7188" i="1"/>
  <c r="D7180" i="1"/>
  <c r="D7176" i="1"/>
  <c r="D7171" i="1"/>
  <c r="D7157" i="1"/>
  <c r="D7141" i="1"/>
  <c r="D7138" i="1"/>
  <c r="D7135" i="1"/>
  <c r="D7124" i="1"/>
  <c r="D7119" i="1"/>
  <c r="D7115" i="1"/>
  <c r="D7165" i="1" l="1"/>
  <c r="D7129" i="1"/>
  <c r="D8574" i="1"/>
  <c r="D8577" i="1" s="1"/>
  <c r="D7143" i="1"/>
  <c r="D7216" i="1"/>
  <c r="D7193" i="1"/>
  <c r="D7182" i="1"/>
  <c r="D6166" i="1"/>
  <c r="D6131" i="1"/>
  <c r="D6053" i="1"/>
  <c r="D6154" i="1"/>
  <c r="D6156" i="1" s="1"/>
  <c r="D5932" i="1"/>
  <c r="D5934" i="1" s="1"/>
  <c r="D5717" i="1"/>
  <c r="D5719" i="1" s="1"/>
  <c r="D5612" i="1"/>
  <c r="D5614" i="1" s="1"/>
  <c r="D5273" i="1"/>
  <c r="D4948" i="1"/>
  <c r="D4762" i="1"/>
  <c r="D4649" i="1"/>
  <c r="D5405" i="1"/>
  <c r="D5407" i="1" s="1"/>
  <c r="D5296" i="1"/>
  <c r="D5298" i="1" s="1"/>
  <c r="D5189" i="1"/>
  <c r="D5191" i="1" s="1"/>
  <c r="D4863" i="1"/>
  <c r="D4865" i="1" s="1"/>
  <c r="D4172" i="1"/>
  <c r="D4095" i="1"/>
  <c r="D3760" i="1"/>
  <c r="D3743" i="1"/>
  <c r="D4526" i="1"/>
  <c r="D4528" i="1" s="1"/>
  <c r="D3545" i="1"/>
  <c r="D3324" i="1"/>
  <c r="D2391" i="1"/>
  <c r="D1592" i="1"/>
  <c r="D1325" i="1"/>
  <c r="D1012" i="1"/>
  <c r="D1003" i="1"/>
  <c r="D988" i="1"/>
  <c r="D757" i="1"/>
  <c r="D761" i="1"/>
  <c r="D706" i="1"/>
  <c r="D672" i="1"/>
  <c r="D190" i="1"/>
  <c r="D647" i="1"/>
  <c r="D649" i="1" s="1"/>
  <c r="D83" i="1"/>
  <c r="D7218" i="1" l="1"/>
  <c r="D9202" i="1"/>
  <c r="D8912" i="1"/>
  <c r="D8370" i="1"/>
  <c r="D8359" i="1"/>
  <c r="D8204" i="1"/>
  <c r="D8586" i="1"/>
  <c r="D8596" i="1"/>
  <c r="D8601" i="1"/>
  <c r="D8541" i="1"/>
  <c r="D8537" i="1"/>
  <c r="D8528" i="1"/>
  <c r="D8520" i="1"/>
  <c r="D8522" i="1" s="1"/>
  <c r="D8507" i="1"/>
  <c r="D8509" i="1" s="1"/>
  <c r="D8450" i="1"/>
  <c r="D8452" i="1" s="1"/>
  <c r="D8442" i="1"/>
  <c r="D8444" i="1" s="1"/>
  <c r="D7974" i="1"/>
  <c r="D7969" i="1"/>
  <c r="D7964" i="1"/>
  <c r="D7959" i="1"/>
  <c r="D7943" i="1"/>
  <c r="D7945" i="1" s="1"/>
  <c r="D7935" i="1"/>
  <c r="D7932" i="1"/>
  <c r="D7922" i="1"/>
  <c r="D7918" i="1"/>
  <c r="D7910" i="1"/>
  <c r="D7905" i="1"/>
  <c r="D7907" i="1" s="1"/>
  <c r="D7903" i="1"/>
  <c r="D7900" i="1"/>
  <c r="D7665" i="1"/>
  <c r="D7681" i="1" s="1"/>
  <c r="D6806" i="1"/>
  <c r="D6681" i="1"/>
  <c r="D7087" i="1"/>
  <c r="D7089" i="1" s="1"/>
  <c r="D7040" i="1"/>
  <c r="D7042" i="1" s="1"/>
  <c r="D6930" i="1"/>
  <c r="D6932" i="1" s="1"/>
  <c r="D6467" i="1"/>
  <c r="D6368" i="1"/>
  <c r="D6049" i="1"/>
  <c r="D8543" i="1" l="1"/>
  <c r="D8603" i="1"/>
  <c r="D8606" i="1" s="1"/>
  <c r="D7924" i="1"/>
  <c r="D8907" i="1"/>
  <c r="D7976" i="1"/>
  <c r="D7912" i="1"/>
  <c r="D7937" i="1"/>
  <c r="D4537" i="1"/>
  <c r="D4313" i="1"/>
  <c r="D4290" i="1"/>
  <c r="D4202" i="1"/>
  <c r="D4198" i="1"/>
  <c r="D4023" i="1"/>
  <c r="D4025" i="1" s="1"/>
  <c r="D2966" i="1"/>
  <c r="D2782" i="1"/>
  <c r="D2779" i="1"/>
  <c r="D2642" i="1"/>
  <c r="D2533" i="1"/>
  <c r="D1679" i="1"/>
  <c r="D2319" i="1"/>
  <c r="D2299" i="1"/>
  <c r="D2406" i="1"/>
  <c r="D2403" i="1"/>
  <c r="D2387" i="1"/>
  <c r="D2384" i="1"/>
  <c r="D2376" i="1"/>
  <c r="D2373" i="1"/>
  <c r="D2365" i="1"/>
  <c r="D2361" i="1"/>
  <c r="D2357" i="1"/>
  <c r="D2342" i="1"/>
  <c r="D2351" i="1" s="1"/>
  <c r="D2323" i="1"/>
  <c r="D2308" i="1"/>
  <c r="D2303" i="1"/>
  <c r="D1322" i="1"/>
  <c r="D1327" i="1" s="1"/>
  <c r="D1338" i="1" s="1"/>
  <c r="D1283" i="1"/>
  <c r="D1219" i="1"/>
  <c r="D769" i="1"/>
  <c r="D771" i="1" s="1"/>
  <c r="D681" i="1"/>
  <c r="D250" i="1"/>
  <c r="D2328" i="1" l="1"/>
  <c r="D7978" i="1"/>
  <c r="D8546" i="1"/>
  <c r="D2393" i="1"/>
  <c r="D2408" i="1"/>
  <c r="D2367" i="1"/>
  <c r="D2313" i="1"/>
  <c r="D2378" i="1"/>
  <c r="D9228" i="1"/>
  <c r="D8701" i="1"/>
  <c r="D8660" i="1"/>
  <c r="D8495" i="1"/>
  <c r="D8488" i="1"/>
  <c r="D8121" i="1"/>
  <c r="D8113" i="1"/>
  <c r="D8037" i="1"/>
  <c r="D8476" i="1"/>
  <c r="D8471" i="1"/>
  <c r="D8463" i="1"/>
  <c r="D8458" i="1"/>
  <c r="D7068" i="1"/>
  <c r="D6958" i="1"/>
  <c r="D6902" i="1"/>
  <c r="D7540" i="1"/>
  <c r="D7542" i="1" s="1"/>
  <c r="D7102" i="1"/>
  <c r="D7099" i="1"/>
  <c r="D7079" i="1"/>
  <c r="D7076" i="1"/>
  <c r="D7064" i="1"/>
  <c r="D7059" i="1"/>
  <c r="D7051" i="1"/>
  <c r="D7048" i="1"/>
  <c r="D7032" i="1"/>
  <c r="D7029" i="1"/>
  <c r="D7026" i="1"/>
  <c r="D7010" i="1"/>
  <c r="D7006" i="1"/>
  <c r="D6481" i="1"/>
  <c r="D5800" i="1"/>
  <c r="D5728" i="1"/>
  <c r="D7053" i="1" l="1"/>
  <c r="D2410" i="1"/>
  <c r="D8501" i="1"/>
  <c r="D8478" i="1"/>
  <c r="D7034" i="1"/>
  <c r="D7081" i="1"/>
  <c r="D7104" i="1"/>
  <c r="D7020" i="1"/>
  <c r="D7070" i="1"/>
  <c r="D5532" i="1"/>
  <c r="D5383" i="1"/>
  <c r="D5052" i="1"/>
  <c r="D4721" i="1"/>
  <c r="D4219" i="1"/>
  <c r="D3986" i="1"/>
  <c r="D3423" i="1"/>
  <c r="D3239" i="1"/>
  <c r="D2907" i="1"/>
  <c r="D2903" i="1"/>
  <c r="D3603" i="1"/>
  <c r="D3605" i="1" s="1"/>
  <c r="D3553" i="1"/>
  <c r="D3555" i="1" s="1"/>
  <c r="D8512" i="1" l="1"/>
  <c r="D7106" i="1"/>
  <c r="D2670" i="1"/>
  <c r="D2659" i="1"/>
  <c r="D2645" i="1"/>
  <c r="D2583" i="1"/>
  <c r="D2570" i="1"/>
  <c r="D1965" i="1"/>
  <c r="D1967" i="1" s="1"/>
  <c r="D1413" i="1"/>
  <c r="D1409" i="1"/>
  <c r="D1615" i="1"/>
  <c r="D1617" i="1" s="1"/>
  <c r="D1384" i="1"/>
  <c r="D1381" i="1"/>
  <c r="D1386" i="1" l="1"/>
  <c r="D1254" i="1"/>
  <c r="D953" i="1"/>
  <c r="D838" i="1"/>
  <c r="D835" i="1"/>
  <c r="D380" i="1"/>
  <c r="D54" i="1"/>
  <c r="D59" i="1" s="1"/>
  <c r="D840" i="1" l="1"/>
  <c r="D8953" i="1" l="1"/>
  <c r="D8868" i="1"/>
  <c r="D8852" i="1"/>
  <c r="D8854" i="1" s="1"/>
  <c r="D7998" i="1"/>
  <c r="D8683" i="1"/>
  <c r="D8132" i="1"/>
  <c r="D7746" i="1"/>
  <c r="D7741" i="1"/>
  <c r="D7721" i="1"/>
  <c r="D7723" i="1" s="1"/>
  <c r="D7524" i="1"/>
  <c r="D6978" i="1"/>
  <c r="D6980" i="1" s="1"/>
  <c r="D6880" i="1"/>
  <c r="D6657" i="1"/>
  <c r="D6585" i="1"/>
  <c r="D6441" i="1"/>
  <c r="D6329" i="1"/>
  <c r="D6217" i="1"/>
  <c r="D5924" i="1"/>
  <c r="D5600" i="1"/>
  <c r="D5998" i="1"/>
  <c r="D5887" i="1"/>
  <c r="D5779" i="1"/>
  <c r="D5674" i="1"/>
  <c r="D5590" i="1"/>
  <c r="D5587" i="1"/>
  <c r="D5167" i="1"/>
  <c r="D5566" i="1"/>
  <c r="D5504" i="1"/>
  <c r="D5470" i="1"/>
  <c r="D5416" i="1"/>
  <c r="D5361" i="1"/>
  <c r="D5251" i="1"/>
  <c r="D5181" i="1"/>
  <c r="D7878" i="1" l="1"/>
  <c r="D7834" i="1"/>
  <c r="D5490" i="1"/>
  <c r="D4925" i="1"/>
  <c r="D4616" i="1"/>
  <c r="D5036" i="1"/>
  <c r="D4874" i="1"/>
  <c r="D4814" i="1"/>
  <c r="D4740" i="1"/>
  <c r="D4627" i="1"/>
  <c r="D4407" i="1"/>
  <c r="D4294" i="1"/>
  <c r="D4076" i="1"/>
  <c r="D3955" i="1" l="1"/>
  <c r="D3852" i="1"/>
  <c r="D3817" i="1"/>
  <c r="D3771" i="1"/>
  <c r="D3671" i="1"/>
  <c r="D3652" i="1"/>
  <c r="D3649" i="1"/>
  <c r="D3531" i="1"/>
  <c r="D3416" i="1"/>
  <c r="D3269" i="1"/>
  <c r="D3187" i="1"/>
  <c r="D3068" i="1"/>
  <c r="D3044" i="1"/>
  <c r="D2933" i="1"/>
  <c r="D2847" i="1"/>
  <c r="D2738" i="1"/>
  <c r="D2613" i="1"/>
  <c r="D3510" i="1"/>
  <c r="D3308" i="1"/>
  <c r="D3277" i="1"/>
  <c r="D3052" i="1" l="1"/>
  <c r="D2621" i="1"/>
  <c r="D2566" i="1"/>
  <c r="D2158" i="1"/>
  <c r="D2055" i="1"/>
  <c r="D1929" i="1"/>
  <c r="D1875" i="1"/>
  <c r="D1791" i="1"/>
  <c r="D1708" i="1"/>
  <c r="D1582" i="1"/>
  <c r="D1474" i="1"/>
  <c r="D2271" i="1"/>
  <c r="D2206" i="1"/>
  <c r="D2166" i="1"/>
  <c r="D1957" i="1"/>
  <c r="D1915" i="1"/>
  <c r="D1845" i="1"/>
  <c r="D1761" i="1"/>
  <c r="D1694" i="1"/>
  <c r="D1607" i="1"/>
  <c r="D1568" i="1"/>
  <c r="D1348" i="1"/>
  <c r="D1146" i="1"/>
  <c r="D1054" i="1"/>
  <c r="D878" i="1"/>
  <c r="D402" i="1"/>
  <c r="D335" i="1"/>
  <c r="D286" i="1"/>
  <c r="D139" i="1"/>
  <c r="D118" i="1"/>
  <c r="D121" i="1" s="1"/>
  <c r="D1233" i="1" l="1"/>
  <c r="D1154" i="1"/>
  <c r="D1077" i="1"/>
  <c r="D938" i="1"/>
  <c r="D892" i="1"/>
  <c r="D849" i="1"/>
  <c r="D703" i="1"/>
  <c r="D708" i="1" s="1"/>
  <c r="D599" i="1"/>
  <c r="D521" i="1"/>
  <c r="D451" i="1"/>
  <c r="D447" i="1"/>
  <c r="D428" i="1"/>
  <c r="D411" i="1"/>
  <c r="D225" i="1"/>
  <c r="D227" i="1" s="1"/>
  <c r="D3618" i="1"/>
  <c r="D3615" i="1"/>
  <c r="D3595" i="1"/>
  <c r="D3592" i="1"/>
  <c r="D3584" i="1"/>
  <c r="D3580" i="1"/>
  <c r="D3575" i="1"/>
  <c r="D3567" i="1"/>
  <c r="D3564" i="1"/>
  <c r="D3561" i="1"/>
  <c r="D3542" i="1"/>
  <c r="D3539" i="1"/>
  <c r="D3526" i="1"/>
  <c r="D3522" i="1"/>
  <c r="D1309" i="1"/>
  <c r="D1306" i="1"/>
  <c r="D1294" i="1"/>
  <c r="D1288" i="1"/>
  <c r="D1277" i="1"/>
  <c r="D1269" i="1"/>
  <c r="D1266" i="1"/>
  <c r="D1258" i="1"/>
  <c r="D1250" i="1"/>
  <c r="D1247" i="1"/>
  <c r="D1239" i="1"/>
  <c r="D1236" i="1"/>
  <c r="D1230" i="1"/>
  <c r="D1222" i="1"/>
  <c r="D1224" i="1" s="1"/>
  <c r="D1208" i="1"/>
  <c r="D1202" i="1"/>
  <c r="D1198" i="1"/>
  <c r="D1186" i="1"/>
  <c r="D1181" i="1"/>
  <c r="D1173" i="1"/>
  <c r="D1168" i="1"/>
  <c r="D694" i="1"/>
  <c r="D689" i="1"/>
  <c r="D677" i="1"/>
  <c r="D668" i="1"/>
  <c r="D1192" i="1" l="1"/>
  <c r="D696" i="1"/>
  <c r="D1213" i="1"/>
  <c r="D683" i="1"/>
  <c r="D3569" i="1"/>
  <c r="D3533" i="1"/>
  <c r="D1241" i="1"/>
  <c r="D1271" i="1"/>
  <c r="D3620" i="1"/>
  <c r="D3597" i="1"/>
  <c r="D3586" i="1"/>
  <c r="D3547" i="1"/>
  <c r="D1260" i="1"/>
  <c r="D1311" i="1"/>
  <c r="D1296" i="1"/>
  <c r="D9050" i="1"/>
  <c r="D9019" i="1"/>
  <c r="D9021" i="1" s="1"/>
  <c r="D8794" i="1"/>
  <c r="D8174" i="1"/>
  <c r="D8176" i="1" s="1"/>
  <c r="D8105" i="1"/>
  <c r="D8029" i="1"/>
  <c r="D7701" i="1"/>
  <c r="D7607" i="1"/>
  <c r="D7609" i="1" s="1"/>
  <c r="D9171" i="1"/>
  <c r="D9091" i="1"/>
  <c r="D9093" i="1" s="1"/>
  <c r="D8884" i="1"/>
  <c r="D8784" i="1"/>
  <c r="D7444" i="1"/>
  <c r="D7441" i="1"/>
  <c r="D6941" i="1"/>
  <c r="D6993" i="1"/>
  <c r="D6990" i="1"/>
  <c r="D6969" i="1"/>
  <c r="D6966" i="1"/>
  <c r="D6954" i="1"/>
  <c r="D6949" i="1"/>
  <c r="D6938" i="1"/>
  <c r="D6917" i="1"/>
  <c r="D6914" i="1"/>
  <c r="D6896" i="1"/>
  <c r="D6892" i="1"/>
  <c r="D6695" i="1"/>
  <c r="D6020" i="1"/>
  <c r="D5074" i="1"/>
  <c r="D5057" i="1"/>
  <c r="D4759" i="1"/>
  <c r="D4501" i="1"/>
  <c r="D3014" i="1"/>
  <c r="D2983" i="1"/>
  <c r="D2745" i="1"/>
  <c r="D2667" i="1"/>
  <c r="D2675" i="1" s="1"/>
  <c r="D1830" i="1"/>
  <c r="D1132" i="1"/>
  <c r="D913" i="1"/>
  <c r="D906" i="1"/>
  <c r="D858" i="1"/>
  <c r="D465" i="1"/>
  <c r="D575" i="1"/>
  <c r="D563" i="1"/>
  <c r="D552" i="1"/>
  <c r="D533" i="1"/>
  <c r="D515" i="1"/>
  <c r="D492" i="1"/>
  <c r="D373" i="1"/>
  <c r="D362" i="1"/>
  <c r="D343" i="1"/>
  <c r="D332" i="1"/>
  <c r="D337" i="1" s="1"/>
  <c r="D305" i="1"/>
  <c r="D279" i="1"/>
  <c r="D175" i="1"/>
  <c r="D147" i="1"/>
  <c r="D29" i="1"/>
  <c r="D110" i="1"/>
  <c r="D99" i="1"/>
  <c r="D80" i="1"/>
  <c r="D65" i="1"/>
  <c r="D37" i="1"/>
  <c r="D10" i="1"/>
  <c r="D8950" i="1"/>
  <c r="D8405" i="1"/>
  <c r="D8407" i="1" s="1"/>
  <c r="D8351" i="1"/>
  <c r="D8361" i="1" s="1"/>
  <c r="D7729" i="1"/>
  <c r="D7748" i="1" s="1"/>
  <c r="D6703" i="1"/>
  <c r="D6705" i="1" s="1"/>
  <c r="D5307" i="1"/>
  <c r="D3456" i="1"/>
  <c r="D3303" i="1"/>
  <c r="D2991" i="1"/>
  <c r="D2993" i="1" s="1"/>
  <c r="D1358" i="1"/>
  <c r="D736" i="1"/>
  <c r="D536" i="1"/>
  <c r="D425" i="1"/>
  <c r="D430" i="1" s="1"/>
  <c r="D244" i="1"/>
  <c r="D252" i="1" s="1"/>
  <c r="D9053" i="1"/>
  <c r="D8721" i="1"/>
  <c r="D8151" i="1"/>
  <c r="D8069" i="1"/>
  <c r="D8247" i="1"/>
  <c r="D8250" i="1"/>
  <c r="D7460" i="1"/>
  <c r="D7462" i="1" s="1"/>
  <c r="D6678" i="1"/>
  <c r="D6749" i="1"/>
  <c r="D6751" i="1" s="1"/>
  <c r="D4344" i="1"/>
  <c r="D3863" i="1"/>
  <c r="D3437" i="1"/>
  <c r="D3348" i="1"/>
  <c r="D3212" i="1"/>
  <c r="D3214" i="1" s="1"/>
  <c r="D3102" i="1"/>
  <c r="D3104" i="1" s="1"/>
  <c r="D2876" i="1"/>
  <c r="D2878" i="1" s="1"/>
  <c r="D1497" i="1"/>
  <c r="D1853" i="1"/>
  <c r="D1855" i="1" s="1"/>
  <c r="D1505" i="1"/>
  <c r="D1507" i="1" s="1"/>
  <c r="D132" i="1"/>
  <c r="D69" i="1"/>
  <c r="D7845" i="1"/>
  <c r="D9211" i="1"/>
  <c r="D9213" i="1" s="1"/>
  <c r="D6764" i="1"/>
  <c r="D6492" i="1"/>
  <c r="D6278" i="1"/>
  <c r="D6761" i="1"/>
  <c r="D6741" i="1"/>
  <c r="D6738" i="1"/>
  <c r="D6730" i="1"/>
  <c r="D6727" i="1"/>
  <c r="D6722" i="1"/>
  <c r="D6711" i="1"/>
  <c r="D6692" i="1"/>
  <c r="D6689" i="1"/>
  <c r="D6673" i="1"/>
  <c r="D6669" i="1"/>
  <c r="D6543" i="1"/>
  <c r="D6540" i="1"/>
  <c r="D6520" i="1"/>
  <c r="D6517" i="1"/>
  <c r="D6509" i="1"/>
  <c r="D6505" i="1"/>
  <c r="D6500" i="1"/>
  <c r="D6489" i="1"/>
  <c r="D6478" i="1"/>
  <c r="D6475" i="1"/>
  <c r="D6457" i="1"/>
  <c r="D6453" i="1"/>
  <c r="D6865" i="1"/>
  <c r="D6867" i="1" s="1"/>
  <c r="D5113" i="1"/>
  <c r="D4558" i="1"/>
  <c r="D4279" i="1"/>
  <c r="D3638" i="1"/>
  <c r="D6142" i="1"/>
  <c r="D4882" i="1"/>
  <c r="D4446" i="1"/>
  <c r="D3367" i="1"/>
  <c r="D3002" i="1"/>
  <c r="D2887" i="1"/>
  <c r="D3445" i="1"/>
  <c r="D3447" i="1" s="1"/>
  <c r="D3333" i="1"/>
  <c r="D3335" i="1" s="1"/>
  <c r="D2768" i="1"/>
  <c r="D2770" i="1" s="1"/>
  <c r="D2555" i="1"/>
  <c r="D2557" i="1" s="1"/>
  <c r="D1040" i="1"/>
  <c r="D87" i="1"/>
  <c r="D22" i="1"/>
  <c r="D14" i="1"/>
  <c r="D9220" i="1"/>
  <c r="D9222" i="1" s="1"/>
  <c r="D9198" i="1"/>
  <c r="D9189" i="1"/>
  <c r="D9191" i="1" s="1"/>
  <c r="D9162" i="1"/>
  <c r="D9164" i="1" s="1"/>
  <c r="D9153" i="1"/>
  <c r="D9155" i="1" s="1"/>
  <c r="D9136" i="1"/>
  <c r="D9138" i="1" s="1"/>
  <c r="D9127" i="1"/>
  <c r="D9129" i="1" s="1"/>
  <c r="D9118" i="1"/>
  <c r="D9120" i="1" s="1"/>
  <c r="D9100" i="1"/>
  <c r="D9102" i="1" s="1"/>
  <c r="D9077" i="1"/>
  <c r="D8728" i="1"/>
  <c r="D8735" i="1"/>
  <c r="D8235" i="1"/>
  <c r="D8231" i="1"/>
  <c r="D6877" i="1"/>
  <c r="D6857" i="1"/>
  <c r="D6854" i="1"/>
  <c r="D6846" i="1"/>
  <c r="D6842" i="1"/>
  <c r="D6837" i="1"/>
  <c r="D6825" i="1"/>
  <c r="D6831" i="1" s="1"/>
  <c r="D6802" i="1"/>
  <c r="D6799" i="1"/>
  <c r="D6787" i="1"/>
  <c r="D6780" i="1"/>
  <c r="D6776" i="1"/>
  <c r="D6642" i="1"/>
  <c r="D6644" i="1" s="1"/>
  <c r="D2720" i="1"/>
  <c r="D2265" i="1"/>
  <c r="D1479" i="1"/>
  <c r="D1058" i="1"/>
  <c r="D1014" i="1"/>
  <c r="D810" i="1"/>
  <c r="D8668" i="1"/>
  <c r="D7860" i="1"/>
  <c r="D7645" i="1"/>
  <c r="D7647" i="1" s="1"/>
  <c r="D7649" i="1" s="1"/>
  <c r="D2656" i="1"/>
  <c r="D2286" i="1"/>
  <c r="D2283" i="1"/>
  <c r="D2268" i="1"/>
  <c r="D2262" i="1"/>
  <c r="D2254" i="1"/>
  <c r="D2251" i="1"/>
  <c r="D2242" i="1"/>
  <c r="D2238" i="1"/>
  <c r="D2234" i="1"/>
  <c r="D2226" i="1"/>
  <c r="D2222" i="1"/>
  <c r="D2201" i="1"/>
  <c r="D2197" i="1"/>
  <c r="D2183" i="1"/>
  <c r="D2179" i="1"/>
  <c r="D1354" i="1"/>
  <c r="D985" i="1"/>
  <c r="D499" i="1"/>
  <c r="D316" i="1"/>
  <c r="D6146" i="1"/>
  <c r="D4496" i="1"/>
  <c r="D8959" i="1"/>
  <c r="D8934" i="1"/>
  <c r="D8394" i="1"/>
  <c r="D5021" i="1"/>
  <c r="D5023" i="1" s="1"/>
  <c r="D4269" i="1"/>
  <c r="D1979" i="1"/>
  <c r="D1630" i="1"/>
  <c r="D1589" i="1"/>
  <c r="D627" i="1"/>
  <c r="D9042" i="1"/>
  <c r="D8983" i="1"/>
  <c r="D8985" i="1" s="1"/>
  <c r="D8967" i="1"/>
  <c r="D8969" i="1" s="1"/>
  <c r="D8687" i="1"/>
  <c r="D8397" i="1"/>
  <c r="D7599" i="1"/>
  <c r="D7468" i="1"/>
  <c r="D7470" i="1" s="1"/>
  <c r="D6390" i="1"/>
  <c r="D4316" i="1"/>
  <c r="D3849" i="1"/>
  <c r="D2849" i="1"/>
  <c r="D2104" i="1"/>
  <c r="D2079" i="1"/>
  <c r="D1877" i="1"/>
  <c r="D1864" i="1"/>
  <c r="D1658" i="1"/>
  <c r="D1655" i="1"/>
  <c r="D1647" i="1"/>
  <c r="D1642" i="1"/>
  <c r="D1638" i="1"/>
  <c r="D1626" i="1"/>
  <c r="D1623" i="1"/>
  <c r="D1604" i="1"/>
  <c r="D1600" i="1"/>
  <c r="D1584" i="1"/>
  <c r="D1580" i="1"/>
  <c r="D1565" i="1"/>
  <c r="D1494" i="1"/>
  <c r="D655" i="1"/>
  <c r="D657" i="1" s="1"/>
  <c r="D436" i="1"/>
  <c r="D441" i="1" s="1"/>
  <c r="D297" i="1"/>
  <c r="D162" i="1"/>
  <c r="D8703" i="1"/>
  <c r="D8705" i="1" s="1"/>
  <c r="D8324" i="1"/>
  <c r="D9180" i="1"/>
  <c r="D9174" i="1"/>
  <c r="D9230" i="1"/>
  <c r="D9146" i="1"/>
  <c r="D9109" i="1"/>
  <c r="D9111" i="1" s="1"/>
  <c r="D9066" i="1"/>
  <c r="D9068" i="1" s="1"/>
  <c r="D9039" i="1"/>
  <c r="D9031" i="1"/>
  <c r="D9027" i="1"/>
  <c r="D9010" i="1"/>
  <c r="D9012" i="1" s="1"/>
  <c r="D9002" i="1"/>
  <c r="D9004" i="1" s="1"/>
  <c r="D8994" i="1"/>
  <c r="D8996" i="1" s="1"/>
  <c r="D8956" i="1"/>
  <c r="D8938" i="1"/>
  <c r="D8927" i="1"/>
  <c r="D8915" i="1"/>
  <c r="D8869" i="1"/>
  <c r="D8862" i="1"/>
  <c r="D8841" i="1"/>
  <c r="D8829" i="1"/>
  <c r="D8771" i="1"/>
  <c r="D8773" i="1" s="1"/>
  <c r="D8763" i="1"/>
  <c r="D8760" i="1"/>
  <c r="D8757" i="1"/>
  <c r="D8752" i="1"/>
  <c r="D8747" i="1"/>
  <c r="D8714" i="1"/>
  <c r="D8676" i="1"/>
  <c r="D8663" i="1"/>
  <c r="D8656" i="1"/>
  <c r="D8429" i="1"/>
  <c r="D8431" i="1" s="1"/>
  <c r="D8421" i="1"/>
  <c r="D8423" i="1" s="1"/>
  <c r="D8413" i="1"/>
  <c r="D8415" i="1" s="1"/>
  <c r="D8388" i="1"/>
  <c r="D8385" i="1"/>
  <c r="D8377" i="1"/>
  <c r="D8367" i="1"/>
  <c r="D8343" i="1"/>
  <c r="D8337" i="1"/>
  <c r="D8330" i="1"/>
  <c r="D8312" i="1"/>
  <c r="D8309" i="1"/>
  <c r="D8281" i="1"/>
  <c r="D8273" i="1"/>
  <c r="D8275" i="1" s="1"/>
  <c r="D8261" i="1"/>
  <c r="D8256" i="1"/>
  <c r="D8226" i="1"/>
  <c r="D8212" i="1"/>
  <c r="D8193" i="1"/>
  <c r="D8190" i="1"/>
  <c r="D8182" i="1"/>
  <c r="D8184" i="1" s="1"/>
  <c r="D8166" i="1"/>
  <c r="D8159" i="1"/>
  <c r="D8144" i="1"/>
  <c r="D8129" i="1"/>
  <c r="D8100" i="1"/>
  <c r="D8088" i="1"/>
  <c r="D8080" i="1"/>
  <c r="D8061" i="1"/>
  <c r="D8053" i="1"/>
  <c r="D8055" i="1" s="1"/>
  <c r="D8026" i="1"/>
  <c r="D8005" i="1"/>
  <c r="D7986" i="1"/>
  <c r="D7888" i="1"/>
  <c r="D7885" i="1"/>
  <c r="D7871" i="1"/>
  <c r="D7863" i="1"/>
  <c r="D7841" i="1"/>
  <c r="D7826" i="1"/>
  <c r="D7818" i="1"/>
  <c r="D7810" i="1"/>
  <c r="D7805" i="1"/>
  <c r="D7797" i="1"/>
  <c r="D7785" i="1"/>
  <c r="D7787" i="1" s="1"/>
  <c r="D7777" i="1"/>
  <c r="D7770" i="1"/>
  <c r="D7764" i="1"/>
  <c r="D7758" i="1"/>
  <c r="D7709" i="1"/>
  <c r="D7696" i="1"/>
  <c r="D7691" i="1"/>
  <c r="D7632" i="1"/>
  <c r="D7624" i="1"/>
  <c r="D7620" i="1"/>
  <c r="D7592" i="1"/>
  <c r="D7579" i="1"/>
  <c r="D7565" i="1"/>
  <c r="D7567" i="1" s="1"/>
  <c r="D7557" i="1"/>
  <c r="D7559" i="1" s="1"/>
  <c r="D7549" i="1"/>
  <c r="D7551" i="1" s="1"/>
  <c r="D7532" i="1"/>
  <c r="D7534" i="1" s="1"/>
  <c r="D7521" i="1"/>
  <c r="D7526" i="1" s="1"/>
  <c r="D7452" i="1"/>
  <c r="D7454" i="1" s="1"/>
  <c r="D7435" i="1"/>
  <c r="D6654" i="1"/>
  <c r="D6634" i="1"/>
  <c r="D6631" i="1"/>
  <c r="D6623" i="1"/>
  <c r="D6618" i="1"/>
  <c r="D6613" i="1"/>
  <c r="D6601" i="1"/>
  <c r="D6607" i="1" s="1"/>
  <c r="D6581" i="1"/>
  <c r="D6578" i="1"/>
  <c r="D6559" i="1"/>
  <c r="D6555" i="1"/>
  <c r="D6438" i="1"/>
  <c r="D6426" i="1"/>
  <c r="D6428" i="1" s="1"/>
  <c r="D6418" i="1"/>
  <c r="D6415" i="1"/>
  <c r="D6407" i="1"/>
  <c r="D6403" i="1"/>
  <c r="D6398" i="1"/>
  <c r="D6387" i="1"/>
  <c r="D6384" i="1"/>
  <c r="D6365" i="1"/>
  <c r="D6362" i="1"/>
  <c r="D6351" i="1"/>
  <c r="D6345" i="1"/>
  <c r="D6341" i="1"/>
  <c r="D6326" i="1"/>
  <c r="D6314" i="1"/>
  <c r="D6316" i="1" s="1"/>
  <c r="D6306" i="1"/>
  <c r="D6303" i="1"/>
  <c r="D6295" i="1"/>
  <c r="D6291" i="1"/>
  <c r="D6286" i="1"/>
  <c r="D6275" i="1"/>
  <c r="D6272" i="1"/>
  <c r="D6256" i="1"/>
  <c r="D6253" i="1"/>
  <c r="D6250" i="1"/>
  <c r="D6239" i="1"/>
  <c r="D6234" i="1"/>
  <c r="D6230" i="1"/>
  <c r="D6214" i="1"/>
  <c r="D6202" i="1"/>
  <c r="D6204" i="1" s="1"/>
  <c r="D6194" i="1"/>
  <c r="D6191" i="1"/>
  <c r="D6183" i="1"/>
  <c r="D6179" i="1"/>
  <c r="D6174" i="1"/>
  <c r="D6162" i="1"/>
  <c r="D6168" i="1" s="1"/>
  <c r="D6139" i="1"/>
  <c r="D6127" i="1"/>
  <c r="D6121" i="1"/>
  <c r="D6116" i="1"/>
  <c r="D6104" i="1"/>
  <c r="D6101" i="1"/>
  <c r="D6089" i="1"/>
  <c r="D6091" i="1" s="1"/>
  <c r="D6081" i="1"/>
  <c r="D6078" i="1"/>
  <c r="D6070" i="1"/>
  <c r="D6066" i="1"/>
  <c r="D6061" i="1"/>
  <c r="D6046" i="1"/>
  <c r="D6055" i="1" s="1"/>
  <c r="D6038" i="1"/>
  <c r="D6035" i="1"/>
  <c r="D6032" i="1"/>
  <c r="D6015" i="1"/>
  <c r="D6011" i="1"/>
  <c r="D5995" i="1"/>
  <c r="D5983" i="1"/>
  <c r="D5985" i="1" s="1"/>
  <c r="D5975" i="1"/>
  <c r="D5972" i="1"/>
  <c r="D5964" i="1"/>
  <c r="D5960" i="1"/>
  <c r="D5955" i="1"/>
  <c r="D5947" i="1"/>
  <c r="D5940" i="1"/>
  <c r="D5919" i="1"/>
  <c r="D5916" i="1"/>
  <c r="D5908" i="1"/>
  <c r="D5903" i="1"/>
  <c r="D5899" i="1"/>
  <c r="D5884" i="1"/>
  <c r="D5872" i="1"/>
  <c r="D5874" i="1" s="1"/>
  <c r="D5864" i="1"/>
  <c r="D5861" i="1"/>
  <c r="D5853" i="1"/>
  <c r="D5849" i="1"/>
  <c r="D5844" i="1"/>
  <c r="D5836" i="1"/>
  <c r="D5833" i="1"/>
  <c r="D5830" i="1"/>
  <c r="D5814" i="1"/>
  <c r="D5811" i="1"/>
  <c r="D5808" i="1"/>
  <c r="D5795" i="1"/>
  <c r="D5791" i="1"/>
  <c r="D5776" i="1"/>
  <c r="D5764" i="1"/>
  <c r="D5766" i="1" s="1"/>
  <c r="D5756" i="1"/>
  <c r="D5753" i="1"/>
  <c r="D5745" i="1"/>
  <c r="D5741" i="1"/>
  <c r="D5736" i="1"/>
  <c r="D5725" i="1"/>
  <c r="D5730" i="1" s="1"/>
  <c r="D5709" i="1"/>
  <c r="D5705" i="1"/>
  <c r="D5702" i="1"/>
  <c r="D5694" i="1"/>
  <c r="D5690" i="1"/>
  <c r="D5686" i="1"/>
  <c r="D5671" i="1"/>
  <c r="D5659" i="1"/>
  <c r="D5661" i="1" s="1"/>
  <c r="D5651" i="1"/>
  <c r="D5648" i="1"/>
  <c r="D5640" i="1"/>
  <c r="D5636" i="1"/>
  <c r="D5631" i="1"/>
  <c r="D5623" i="1"/>
  <c r="D5620" i="1"/>
  <c r="D5604" i="1"/>
  <c r="D5601" i="1"/>
  <c r="D5598" i="1"/>
  <c r="D5582" i="1"/>
  <c r="D5578" i="1"/>
  <c r="D5563" i="1"/>
  <c r="D5551" i="1"/>
  <c r="D5553" i="1" s="1"/>
  <c r="D5543" i="1"/>
  <c r="D5540" i="1"/>
  <c r="D5528" i="1"/>
  <c r="D5523" i="1"/>
  <c r="D5512" i="1"/>
  <c r="D5517" i="1" s="1"/>
  <c r="D5501" i="1"/>
  <c r="D5498" i="1"/>
  <c r="D5486" i="1"/>
  <c r="D5482" i="1"/>
  <c r="D5467" i="1"/>
  <c r="D5455" i="1"/>
  <c r="D5457" i="1" s="1"/>
  <c r="D5447" i="1"/>
  <c r="D5444" i="1"/>
  <c r="D5436" i="1"/>
  <c r="D5432" i="1"/>
  <c r="D5427" i="1"/>
  <c r="D5419" i="1"/>
  <c r="D5413" i="1"/>
  <c r="D5397" i="1"/>
  <c r="D5394" i="1"/>
  <c r="D5391" i="1"/>
  <c r="D5378" i="1"/>
  <c r="D5374" i="1"/>
  <c r="D5358" i="1"/>
  <c r="D5346" i="1"/>
  <c r="D5348" i="1" s="1"/>
  <c r="D5338" i="1"/>
  <c r="D5335" i="1"/>
  <c r="D5327" i="1"/>
  <c r="D5323" i="1"/>
  <c r="D5318" i="1"/>
  <c r="D5310" i="1"/>
  <c r="D5304" i="1"/>
  <c r="D5288" i="1"/>
  <c r="D5284" i="1"/>
  <c r="D5281" i="1"/>
  <c r="D5267" i="1"/>
  <c r="D5263" i="1"/>
  <c r="D5248" i="1"/>
  <c r="D5236" i="1"/>
  <c r="D5238" i="1" s="1"/>
  <c r="D5228" i="1"/>
  <c r="D5225" i="1"/>
  <c r="D5217" i="1"/>
  <c r="D5213" i="1"/>
  <c r="D5208" i="1"/>
  <c r="D5200" i="1"/>
  <c r="D5197" i="1"/>
  <c r="D5178" i="1"/>
  <c r="D5175" i="1"/>
  <c r="D5162" i="1"/>
  <c r="D5158" i="1"/>
  <c r="D5146" i="1"/>
  <c r="D5143" i="1"/>
  <c r="D5132" i="1"/>
  <c r="D5134" i="1" s="1"/>
  <c r="D5124" i="1"/>
  <c r="D5121" i="1"/>
  <c r="D5109" i="1"/>
  <c r="D5104" i="1"/>
  <c r="D5090" i="1"/>
  <c r="D5098" i="1" s="1"/>
  <c r="D5071" i="1"/>
  <c r="D5068" i="1"/>
  <c r="D5048" i="1"/>
  <c r="D5033" i="1"/>
  <c r="D5013" i="1"/>
  <c r="D5010" i="1"/>
  <c r="D5002" i="1"/>
  <c r="D4998" i="1"/>
  <c r="D4993" i="1"/>
  <c r="D4982" i="1"/>
  <c r="D4987" i="1" s="1"/>
  <c r="D4962" i="1"/>
  <c r="D4959" i="1"/>
  <c r="D4941" i="1"/>
  <c r="D4937" i="1"/>
  <c r="D4922" i="1"/>
  <c r="D4910" i="1"/>
  <c r="D4912" i="1" s="1"/>
  <c r="D4902" i="1"/>
  <c r="D4899" i="1"/>
  <c r="D4891" i="1"/>
  <c r="D4887" i="1"/>
  <c r="D4871" i="1"/>
  <c r="D4876" i="1" s="1"/>
  <c r="D4850" i="1"/>
  <c r="D4847" i="1"/>
  <c r="D4836" i="1"/>
  <c r="D4831" i="1"/>
  <c r="D4827" i="1"/>
  <c r="D4811" i="1"/>
  <c r="D4817" i="1" s="1"/>
  <c r="D4799" i="1"/>
  <c r="D4801" i="1" s="1"/>
  <c r="D4791" i="1"/>
  <c r="D4788" i="1"/>
  <c r="D4780" i="1"/>
  <c r="D4775" i="1"/>
  <c r="D4770" i="1"/>
  <c r="D4756" i="1"/>
  <c r="D4737" i="1"/>
  <c r="D4734" i="1"/>
  <c r="D4716" i="1"/>
  <c r="D4712" i="1"/>
  <c r="D4700" i="1"/>
  <c r="D4697" i="1"/>
  <c r="D4685" i="1"/>
  <c r="D4687" i="1" s="1"/>
  <c r="D4677" i="1"/>
  <c r="D4674" i="1"/>
  <c r="D4666" i="1"/>
  <c r="D4662" i="1"/>
  <c r="D4657" i="1"/>
  <c r="D4646" i="1"/>
  <c r="D4651" i="1" s="1"/>
  <c r="D4630" i="1"/>
  <c r="D4624" i="1"/>
  <c r="D4611" i="1"/>
  <c r="D4607" i="1"/>
  <c r="D41" i="1"/>
  <c r="D46" i="1"/>
  <c r="D72" i="1"/>
  <c r="D91" i="1"/>
  <c r="D102" i="1"/>
  <c r="D166" i="1"/>
  <c r="D183" i="1"/>
  <c r="D186" i="1"/>
  <c r="D198" i="1"/>
  <c r="D201" i="1"/>
  <c r="D209" i="1"/>
  <c r="D213" i="1"/>
  <c r="D217" i="1"/>
  <c r="D233" i="1"/>
  <c r="D236" i="1"/>
  <c r="D262" i="1"/>
  <c r="D265" i="1"/>
  <c r="D283" i="1"/>
  <c r="D291" i="1"/>
  <c r="D309" i="1"/>
  <c r="D346" i="1"/>
  <c r="D350" i="1"/>
  <c r="D354" i="1"/>
  <c r="D365" i="1"/>
  <c r="D388" i="1"/>
  <c r="D470" i="1"/>
  <c r="D496" i="1"/>
  <c r="D518" i="1"/>
  <c r="D525" i="1"/>
  <c r="D540" i="1"/>
  <c r="D544" i="1"/>
  <c r="D555" i="1"/>
  <c r="D570" i="1"/>
  <c r="D613" i="1"/>
  <c r="D617" i="1"/>
  <c r="D624" i="1"/>
  <c r="D635" i="1"/>
  <c r="D641" i="1" s="1"/>
  <c r="D720" i="1"/>
  <c r="D724" i="1"/>
  <c r="D732" i="1"/>
  <c r="D744" i="1"/>
  <c r="D746" i="1" s="1"/>
  <c r="D752" i="1"/>
  <c r="D763" i="1" s="1"/>
  <c r="D779" i="1"/>
  <c r="D781" i="1" s="1"/>
  <c r="D791" i="1"/>
  <c r="D795" i="1"/>
  <c r="D818" i="1"/>
  <c r="D822" i="1"/>
  <c r="D827" i="1"/>
  <c r="D846" i="1"/>
  <c r="D867" i="1"/>
  <c r="D870" i="1"/>
  <c r="D874" i="1"/>
  <c r="D886" i="1"/>
  <c r="D889" i="1"/>
  <c r="D900" i="1"/>
  <c r="D935" i="1"/>
  <c r="D950" i="1"/>
  <c r="D958" i="1"/>
  <c r="D976" i="1"/>
  <c r="D982" i="1"/>
  <c r="D1025" i="1"/>
  <c r="D1029" i="1"/>
  <c r="D1036" i="1"/>
  <c r="D1048" i="1"/>
  <c r="D1052" i="1"/>
  <c r="D1074" i="1"/>
  <c r="D1081" i="1"/>
  <c r="D1089" i="1"/>
  <c r="D1092" i="1"/>
  <c r="D1096" i="1"/>
  <c r="D1100" i="1"/>
  <c r="D1108" i="1"/>
  <c r="D1111" i="1"/>
  <c r="D1119" i="1"/>
  <c r="D1124" i="1"/>
  <c r="D1151" i="1"/>
  <c r="D1346" i="1"/>
  <c r="D1350" i="1"/>
  <c r="D1366" i="1"/>
  <c r="D1370" i="1"/>
  <c r="D1373" i="1"/>
  <c r="D1392" i="1"/>
  <c r="D1399" i="1" s="1"/>
  <c r="D1405" i="1"/>
  <c r="D1415" i="1" s="1"/>
  <c r="D1421" i="1"/>
  <c r="D1424" i="1"/>
  <c r="D1432" i="1"/>
  <c r="D1435" i="1"/>
  <c r="D1439" i="1"/>
  <c r="D1455" i="1"/>
  <c r="D1458" i="1"/>
  <c r="D1470" i="1"/>
  <c r="D1491" i="1"/>
  <c r="D1513" i="1"/>
  <c r="D1516" i="1"/>
  <c r="D1525" i="1"/>
  <c r="D1530" i="1"/>
  <c r="D1534" i="1"/>
  <c r="D1542" i="1"/>
  <c r="D1545" i="1"/>
  <c r="D1553" i="1"/>
  <c r="D1555" i="1" s="1"/>
  <c r="D1666" i="1"/>
  <c r="D1669" i="1"/>
  <c r="D1674" i="1"/>
  <c r="D1691" i="1"/>
  <c r="D1706" i="1"/>
  <c r="D1710" i="1"/>
  <c r="D1715" i="1"/>
  <c r="D1723" i="1"/>
  <c r="D1727" i="1"/>
  <c r="D1730" i="1"/>
  <c r="D1746" i="1"/>
  <c r="D1755" i="1" s="1"/>
  <c r="D1765" i="1"/>
  <c r="D1769" i="1"/>
  <c r="D1777" i="1"/>
  <c r="D1780" i="1"/>
  <c r="D1788" i="1"/>
  <c r="D1807" i="1"/>
  <c r="D1810" i="1"/>
  <c r="D1822" i="1"/>
  <c r="D1826" i="1"/>
  <c r="D1839" i="1"/>
  <c r="D1842" i="1"/>
  <c r="D1861" i="1"/>
  <c r="D1872" i="1"/>
  <c r="D1881" i="1"/>
  <c r="D1889" i="1"/>
  <c r="D1892" i="1"/>
  <c r="D1900" i="1"/>
  <c r="D1902" i="1" s="1"/>
  <c r="D1912" i="1"/>
  <c r="D1927" i="1"/>
  <c r="D1931" i="1"/>
  <c r="D1936" i="1"/>
  <c r="D1949" i="1"/>
  <c r="D1953" i="1"/>
  <c r="D1973" i="1"/>
  <c r="D1987" i="1"/>
  <c r="D1991" i="1"/>
  <c r="D1995" i="1"/>
  <c r="D2003" i="1"/>
  <c r="D2006" i="1"/>
  <c r="D2014" i="1"/>
  <c r="D2017" i="1"/>
  <c r="D2021" i="1"/>
  <c r="D2037" i="1"/>
  <c r="D2040" i="1"/>
  <c r="D2053" i="1"/>
  <c r="D2057" i="1"/>
  <c r="D2063" i="1"/>
  <c r="D2071" i="1"/>
  <c r="D2075" i="1"/>
  <c r="D2095" i="1"/>
  <c r="D2098" i="1"/>
  <c r="D2101" i="1"/>
  <c r="D2112" i="1"/>
  <c r="D2116" i="1"/>
  <c r="D2120" i="1"/>
  <c r="D2128" i="1"/>
  <c r="D2131" i="1"/>
  <c r="D2139" i="1"/>
  <c r="D2142" i="1"/>
  <c r="D2146" i="1"/>
  <c r="D2163" i="1"/>
  <c r="D2521" i="1"/>
  <c r="D2525" i="1"/>
  <c r="D2530" i="1"/>
  <c r="D2541" i="1"/>
  <c r="D2544" i="1"/>
  <c r="D2547" i="1"/>
  <c r="D2563" i="1"/>
  <c r="D2578" i="1"/>
  <c r="D2587" i="1"/>
  <c r="D2595" i="1"/>
  <c r="D2598" i="1"/>
  <c r="D2606" i="1"/>
  <c r="D2608" i="1" s="1"/>
  <c r="D2618" i="1"/>
  <c r="D2634" i="1"/>
  <c r="D2638" i="1"/>
  <c r="D2653" i="1"/>
  <c r="D2681" i="1"/>
  <c r="D2686" i="1"/>
  <c r="D2690" i="1"/>
  <c r="D2698" i="1"/>
  <c r="D2701" i="1"/>
  <c r="D2709" i="1"/>
  <c r="D2711" i="1" s="1"/>
  <c r="D2723" i="1"/>
  <c r="D2736" i="1"/>
  <c r="D2740" i="1"/>
  <c r="D2753" i="1"/>
  <c r="D2756" i="1"/>
  <c r="D2760" i="1"/>
  <c r="D2776" i="1"/>
  <c r="D2784" i="1" s="1"/>
  <c r="D2790" i="1"/>
  <c r="D2795" i="1"/>
  <c r="D2799" i="1"/>
  <c r="D2807" i="1"/>
  <c r="D2810" i="1"/>
  <c r="D2818" i="1"/>
  <c r="D2820" i="1" s="1"/>
  <c r="D2830" i="1"/>
  <c r="D2833" i="1"/>
  <c r="D2845" i="1"/>
  <c r="D2862" i="1"/>
  <c r="D2865" i="1"/>
  <c r="D2884" i="1"/>
  <c r="D2898" i="1"/>
  <c r="D2915" i="1"/>
  <c r="D2918" i="1"/>
  <c r="D2926" i="1"/>
  <c r="D2928" i="1" s="1"/>
  <c r="D2938" i="1"/>
  <c r="D2941" i="1"/>
  <c r="D2953" i="1"/>
  <c r="D2957" i="1"/>
  <c r="D2963" i="1"/>
  <c r="D2974" i="1"/>
  <c r="D2977" i="1"/>
  <c r="D2980" i="1"/>
  <c r="D2999" i="1"/>
  <c r="D3010" i="1"/>
  <c r="D3018" i="1"/>
  <c r="D3026" i="1"/>
  <c r="D3029" i="1"/>
  <c r="D3037" i="1"/>
  <c r="D3039" i="1" s="1"/>
  <c r="D3049" i="1"/>
  <c r="D3066" i="1"/>
  <c r="D3070" i="1"/>
  <c r="D3088" i="1"/>
  <c r="D3091" i="1"/>
  <c r="D3094" i="1"/>
  <c r="D3110" i="1"/>
  <c r="D3116" i="1" s="1"/>
  <c r="D3122" i="1"/>
  <c r="D3127" i="1"/>
  <c r="D3131" i="1"/>
  <c r="D3139" i="1"/>
  <c r="D3142" i="1"/>
  <c r="D3150" i="1"/>
  <c r="D3152" i="1" s="1"/>
  <c r="D3162" i="1"/>
  <c r="D3165" i="1"/>
  <c r="D3178" i="1"/>
  <c r="D3182" i="1"/>
  <c r="D3198" i="1"/>
  <c r="D3201" i="1"/>
  <c r="D3204" i="1"/>
  <c r="D3220" i="1"/>
  <c r="D3228" i="1" s="1"/>
  <c r="D3234" i="1"/>
  <c r="D3243" i="1"/>
  <c r="D3251" i="1"/>
  <c r="D3254" i="1"/>
  <c r="D3262" i="1"/>
  <c r="D3264" i="1" s="1"/>
  <c r="D3274" i="1"/>
  <c r="D3291" i="1"/>
  <c r="D3295" i="1"/>
  <c r="D3316" i="1"/>
  <c r="D3319" i="1"/>
  <c r="D3341" i="1"/>
  <c r="D3356" i="1"/>
  <c r="D3363" i="1"/>
  <c r="D3375" i="1"/>
  <c r="D3378" i="1"/>
  <c r="D3386" i="1"/>
  <c r="D3388" i="1" s="1"/>
  <c r="D3398" i="1"/>
  <c r="D3401" i="1"/>
  <c r="D3414" i="1"/>
  <c r="D3418" i="1"/>
  <c r="D3431" i="1"/>
  <c r="D3434" i="1"/>
  <c r="D3453" i="1"/>
  <c r="D3467" i="1"/>
  <c r="D3472" i="1"/>
  <c r="D3476" i="1"/>
  <c r="D3484" i="1"/>
  <c r="D3487" i="1"/>
  <c r="D3495" i="1"/>
  <c r="D3497" i="1" s="1"/>
  <c r="D3507" i="1"/>
  <c r="D3630" i="1"/>
  <c r="D3634" i="1"/>
  <c r="D3646" i="1"/>
  <c r="D3668" i="1"/>
  <c r="D3673" i="1" s="1"/>
  <c r="D3679" i="1"/>
  <c r="D3684" i="1"/>
  <c r="D3688" i="1"/>
  <c r="D3696" i="1"/>
  <c r="D3699" i="1"/>
  <c r="D3707" i="1"/>
  <c r="D3709" i="1" s="1"/>
  <c r="D3719" i="1"/>
  <c r="D3722" i="1"/>
  <c r="D3734" i="1"/>
  <c r="D3738" i="1"/>
  <c r="D3754" i="1"/>
  <c r="D3757" i="1"/>
  <c r="D3768" i="1"/>
  <c r="D3776" i="1" s="1"/>
  <c r="D3782" i="1"/>
  <c r="D3787" i="1"/>
  <c r="D3791" i="1"/>
  <c r="D3799" i="1"/>
  <c r="D3802" i="1"/>
  <c r="D3814" i="1"/>
  <c r="D3830" i="1"/>
  <c r="D3834" i="1"/>
  <c r="D3838" i="1"/>
  <c r="D3846" i="1"/>
  <c r="D3860" i="1"/>
  <c r="D3872" i="1"/>
  <c r="D3877" i="1"/>
  <c r="D3881" i="1"/>
  <c r="D3889" i="1"/>
  <c r="D3892" i="1"/>
  <c r="D3900" i="1"/>
  <c r="D3902" i="1" s="1"/>
  <c r="D3912" i="1"/>
  <c r="D3915" i="1"/>
  <c r="D3927" i="1"/>
  <c r="D3931" i="1"/>
  <c r="D3952" i="1"/>
  <c r="D3976" i="1"/>
  <c r="D3988" i="1" s="1"/>
  <c r="D3994" i="1"/>
  <c r="D3999" i="1"/>
  <c r="D4003" i="1"/>
  <c r="D4011" i="1"/>
  <c r="D4014" i="1"/>
  <c r="D4035" i="1"/>
  <c r="D4038" i="1"/>
  <c r="D4050" i="1"/>
  <c r="D4054" i="1"/>
  <c r="D4070" i="1"/>
  <c r="D4073" i="1"/>
  <c r="D4092" i="1"/>
  <c r="D4103" i="1"/>
  <c r="D4108" i="1"/>
  <c r="D4112" i="1"/>
  <c r="D4120" i="1"/>
  <c r="D4123" i="1"/>
  <c r="D4131" i="1"/>
  <c r="D4133" i="1" s="1"/>
  <c r="D4142" i="1"/>
  <c r="D4145" i="1"/>
  <c r="D4157" i="1"/>
  <c r="D4161" i="1"/>
  <c r="D4166" i="1"/>
  <c r="D4180" i="1"/>
  <c r="D4183" i="1"/>
  <c r="D4186" i="1"/>
  <c r="D4194" i="1"/>
  <c r="D4204" i="1" s="1"/>
  <c r="D4210" i="1"/>
  <c r="D4215" i="1"/>
  <c r="D4227" i="1"/>
  <c r="D4230" i="1"/>
  <c r="D4238" i="1"/>
  <c r="D4240" i="1" s="1"/>
  <c r="D4249" i="1"/>
  <c r="D4252" i="1"/>
  <c r="D4264" i="1"/>
  <c r="D4287" i="1"/>
  <c r="D4310" i="1"/>
  <c r="D4324" i="1"/>
  <c r="D4329" i="1"/>
  <c r="D4333" i="1"/>
  <c r="D4341" i="1"/>
  <c r="D4352" i="1"/>
  <c r="D4354" i="1" s="1"/>
  <c r="D4364" i="1"/>
  <c r="D4367" i="1"/>
  <c r="D4380" i="1"/>
  <c r="D4384" i="1"/>
  <c r="D4393" i="1"/>
  <c r="D4401" i="1"/>
  <c r="D4404" i="1"/>
  <c r="D4426" i="1"/>
  <c r="D4429" i="1"/>
  <c r="D4437" i="1"/>
  <c r="D4442" i="1"/>
  <c r="D4454" i="1"/>
  <c r="D4457" i="1"/>
  <c r="D4465" i="1"/>
  <c r="D4467" i="1" s="1"/>
  <c r="D4477" i="1"/>
  <c r="D4480" i="1"/>
  <c r="D4492" i="1"/>
  <c r="D4512" i="1"/>
  <c r="D4515" i="1"/>
  <c r="D4518" i="1"/>
  <c r="D4534" i="1"/>
  <c r="D4549" i="1"/>
  <c r="D4554" i="1"/>
  <c r="D4566" i="1"/>
  <c r="D4569" i="1"/>
  <c r="D4577" i="1"/>
  <c r="D4579" i="1" s="1"/>
  <c r="D4589" i="1"/>
  <c r="D4592" i="1"/>
  <c r="D395" i="1"/>
  <c r="D2026" i="1"/>
  <c r="D583" i="1"/>
  <c r="D2151" i="1"/>
  <c r="D921" i="1"/>
  <c r="D1139" i="1"/>
  <c r="D129" i="1"/>
  <c r="D478" i="1"/>
  <c r="D484" i="1"/>
  <c r="D8812" i="1"/>
  <c r="D8804" i="1"/>
  <c r="D8817" i="1" l="1"/>
  <c r="D8874" i="1"/>
  <c r="D6943" i="1"/>
  <c r="D6370" i="1"/>
  <c r="D6244" i="1"/>
  <c r="D6026" i="1"/>
  <c r="D3865" i="1"/>
  <c r="D3004" i="1"/>
  <c r="D4953" i="1"/>
  <c r="D4431" i="1"/>
  <c r="D3461" i="1"/>
  <c r="D3350" i="1"/>
  <c r="D3946" i="1"/>
  <c r="D3748" i="1"/>
  <c r="D3840" i="1"/>
  <c r="D3082" i="1"/>
  <c r="D2191" i="1"/>
  <c r="D1485" i="1"/>
  <c r="D1519" i="1"/>
  <c r="D203" i="1"/>
  <c r="D9182" i="1"/>
  <c r="D6793" i="1"/>
  <c r="D5062" i="1"/>
  <c r="D4841" i="1"/>
  <c r="D4632" i="1"/>
  <c r="D4506" i="1"/>
  <c r="D4064" i="1"/>
  <c r="D3640" i="1"/>
  <c r="D2892" i="1"/>
  <c r="D3192" i="1"/>
  <c r="D2008" i="1"/>
  <c r="D1717" i="1"/>
  <c r="D712" i="1"/>
  <c r="D7570" i="1"/>
  <c r="D4764" i="1"/>
  <c r="D5492" i="1"/>
  <c r="D8138" i="1"/>
  <c r="D93" i="1"/>
  <c r="D74" i="1"/>
  <c r="D8379" i="1"/>
  <c r="D5202" i="1"/>
  <c r="D4618" i="1"/>
  <c r="D3762" i="1"/>
  <c r="D3425" i="1"/>
  <c r="D2968" i="1"/>
  <c r="D2856" i="1"/>
  <c r="D1797" i="1"/>
  <c r="D8123" i="1"/>
  <c r="D7711" i="1"/>
  <c r="D7713" i="1" s="1"/>
  <c r="D5910" i="1"/>
  <c r="D5802" i="1"/>
  <c r="D5949" i="1"/>
  <c r="D4097" i="1"/>
  <c r="D5534" i="1"/>
  <c r="D3622" i="1"/>
  <c r="D2747" i="1"/>
  <c r="D2228" i="1"/>
  <c r="D2065" i="1"/>
  <c r="D1594" i="1"/>
  <c r="D1060" i="1"/>
  <c r="D8961" i="1"/>
  <c r="D8940" i="1"/>
  <c r="D8942" i="1" s="1"/>
  <c r="D8090" i="1"/>
  <c r="D8092" i="1" s="1"/>
  <c r="D8007" i="1"/>
  <c r="D8018" i="1" s="1"/>
  <c r="D8168" i="1"/>
  <c r="D7750" i="1"/>
  <c r="D7683" i="1"/>
  <c r="D6716" i="1"/>
  <c r="D5696" i="1"/>
  <c r="D5169" i="1"/>
  <c r="D5385" i="1"/>
  <c r="D5275" i="1"/>
  <c r="D4728" i="1"/>
  <c r="D4318" i="1"/>
  <c r="D3962" i="1"/>
  <c r="D4482" i="1"/>
  <c r="D4078" i="1"/>
  <c r="D2870" i="1"/>
  <c r="D2535" i="1"/>
  <c r="D2288" i="1"/>
  <c r="D2572" i="1"/>
  <c r="D2042" i="1"/>
  <c r="D2153" i="1"/>
  <c r="D1833" i="1"/>
  <c r="D1732" i="1"/>
  <c r="D924" i="1"/>
  <c r="D486" i="1"/>
  <c r="D31" i="1"/>
  <c r="D9204" i="1"/>
  <c r="D894" i="1"/>
  <c r="D6766" i="1"/>
  <c r="D6995" i="1"/>
  <c r="D2168" i="1"/>
  <c r="D9044" i="1"/>
  <c r="D5758" i="1"/>
  <c r="D1696" i="1"/>
  <c r="D4679" i="1"/>
  <c r="D4904" i="1"/>
  <c r="D5219" i="1"/>
  <c r="D2589" i="1"/>
  <c r="D2133" i="1"/>
  <c r="D5438" i="1"/>
  <c r="D5642" i="1"/>
  <c r="D7601" i="1"/>
  <c r="D7612" i="1" s="1"/>
  <c r="D1894" i="1"/>
  <c r="D1499" i="1"/>
  <c r="D4702" i="1"/>
  <c r="D4782" i="1"/>
  <c r="D4893" i="1"/>
  <c r="D5148" i="1"/>
  <c r="D5183" i="1"/>
  <c r="D5230" i="1"/>
  <c r="D5449" i="1"/>
  <c r="D5781" i="1"/>
  <c r="D4560" i="1"/>
  <c r="D6494" i="1"/>
  <c r="D6522" i="1"/>
  <c r="D6924" i="1"/>
  <c r="D1314" i="1"/>
  <c r="D3512" i="1"/>
  <c r="D6219" i="1"/>
  <c r="D2549" i="1"/>
  <c r="D940" i="1"/>
  <c r="D629" i="1"/>
  <c r="D660" i="1" s="1"/>
  <c r="D4668" i="1"/>
  <c r="D4793" i="1"/>
  <c r="D4968" i="1"/>
  <c r="D5038" i="1"/>
  <c r="D5076" i="1"/>
  <c r="D5747" i="1"/>
  <c r="D2244" i="1"/>
  <c r="D104" i="1"/>
  <c r="D1943" i="1"/>
  <c r="D1771" i="1"/>
  <c r="D2600" i="1"/>
  <c r="D1997" i="1"/>
  <c r="D2256" i="1"/>
  <c r="D3804" i="1"/>
  <c r="D3031" i="1"/>
  <c r="D6743" i="1"/>
  <c r="D8237" i="1"/>
  <c r="D2208" i="1"/>
  <c r="D6808" i="1"/>
  <c r="D6511" i="1"/>
  <c r="D967" i="1"/>
  <c r="D9060" i="1"/>
  <c r="D4459" i="1"/>
  <c r="D3894" i="1"/>
  <c r="D3144" i="1"/>
  <c r="D3054" i="1"/>
  <c r="D2835" i="1"/>
  <c r="D6331" i="1"/>
  <c r="D8039" i="1"/>
  <c r="D8042" i="1" s="1"/>
  <c r="D3326" i="1"/>
  <c r="D3279" i="1"/>
  <c r="D3096" i="1"/>
  <c r="D2801" i="1"/>
  <c r="D2623" i="1"/>
  <c r="D8737" i="1"/>
  <c r="D8739" i="1" s="1"/>
  <c r="D1570" i="1"/>
  <c r="D367" i="1"/>
  <c r="D6908" i="1"/>
  <c r="D6960" i="1"/>
  <c r="D6971" i="1"/>
  <c r="D8206" i="1"/>
  <c r="D8345" i="1"/>
  <c r="D596" i="1"/>
  <c r="D4346" i="1"/>
  <c r="D3167" i="1"/>
  <c r="D2985" i="1"/>
  <c r="D2920" i="1"/>
  <c r="D5926" i="1"/>
  <c r="D5977" i="1"/>
  <c r="D6133" i="1"/>
  <c r="D6636" i="1"/>
  <c r="D9033" i="1"/>
  <c r="D6483" i="1"/>
  <c r="D6148" i="1"/>
  <c r="D2812" i="1"/>
  <c r="D2692" i="1"/>
  <c r="D2647" i="1"/>
  <c r="D2122" i="1"/>
  <c r="D2028" i="1"/>
  <c r="D1959" i="1"/>
  <c r="D1917" i="1"/>
  <c r="D1847" i="1"/>
  <c r="D1782" i="1"/>
  <c r="D1681" i="1"/>
  <c r="D1547" i="1"/>
  <c r="D1536" i="1"/>
  <c r="D1102" i="1"/>
  <c r="D1042" i="1"/>
  <c r="D4927" i="1"/>
  <c r="D5015" i="1"/>
  <c r="D5126" i="1"/>
  <c r="D356" i="1"/>
  <c r="D408" i="1"/>
  <c r="D3690" i="1"/>
  <c r="D3310" i="1"/>
  <c r="D3206" i="1"/>
  <c r="D2909" i="1"/>
  <c r="D7820" i="1"/>
  <c r="D7890" i="1"/>
  <c r="D3369" i="1"/>
  <c r="D6683" i="1"/>
  <c r="D6732" i="1"/>
  <c r="D6882" i="1"/>
  <c r="D453" i="1"/>
  <c r="D7446" i="1"/>
  <c r="D7472" i="1" s="1"/>
  <c r="D4448" i="1"/>
  <c r="D4369" i="1"/>
  <c r="D4254" i="1"/>
  <c r="D4232" i="1"/>
  <c r="D3489" i="1"/>
  <c r="D2943" i="1"/>
  <c r="D2703" i="1"/>
  <c r="D1883" i="1"/>
  <c r="D1812" i="1"/>
  <c r="D1360" i="1"/>
  <c r="D738" i="1"/>
  <c r="D783" i="1" s="1"/>
  <c r="D219" i="1"/>
  <c r="D192" i="1"/>
  <c r="D5676" i="1"/>
  <c r="D5816" i="1"/>
  <c r="D5855" i="1"/>
  <c r="D5866" i="1"/>
  <c r="D5889" i="1"/>
  <c r="D5966" i="1"/>
  <c r="D6000" i="1"/>
  <c r="D6040" i="1"/>
  <c r="D6083" i="1"/>
  <c r="D6185" i="1"/>
  <c r="D6196" i="1"/>
  <c r="D6258" i="1"/>
  <c r="D6308" i="1"/>
  <c r="D6356" i="1"/>
  <c r="D6420" i="1"/>
  <c r="D1660" i="1"/>
  <c r="D6859" i="1"/>
  <c r="D557" i="1"/>
  <c r="D397" i="1"/>
  <c r="D4543" i="1"/>
  <c r="D4174" i="1"/>
  <c r="D4147" i="1"/>
  <c r="D3819" i="1"/>
  <c r="D3701" i="1"/>
  <c r="D3439" i="1"/>
  <c r="D3403" i="1"/>
  <c r="D2762" i="1"/>
  <c r="D1426" i="1"/>
  <c r="D5545" i="1"/>
  <c r="D5568" i="1"/>
  <c r="D5625" i="1"/>
  <c r="D5711" i="1"/>
  <c r="D5838" i="1"/>
  <c r="D6072" i="1"/>
  <c r="D6409" i="1"/>
  <c r="D7634" i="1"/>
  <c r="D7637" i="1" s="1"/>
  <c r="D7779" i="1"/>
  <c r="D7789" i="1" s="1"/>
  <c r="D7847" i="1"/>
  <c r="D177" i="1"/>
  <c r="D860" i="1"/>
  <c r="D134" i="1"/>
  <c r="D4520" i="1"/>
  <c r="D4395" i="1"/>
  <c r="D4040" i="1"/>
  <c r="D4016" i="1"/>
  <c r="D3133" i="1"/>
  <c r="D1141" i="1"/>
  <c r="D990" i="1"/>
  <c r="D546" i="1"/>
  <c r="D501" i="1"/>
  <c r="D5399" i="1"/>
  <c r="D5592" i="1"/>
  <c r="D6572" i="1"/>
  <c r="D6469" i="1"/>
  <c r="D6545" i="1"/>
  <c r="D1866" i="1"/>
  <c r="D1460" i="1"/>
  <c r="D1156" i="1"/>
  <c r="D1113" i="1"/>
  <c r="D880" i="1"/>
  <c r="D5253" i="1"/>
  <c r="D5312" i="1"/>
  <c r="D5363" i="1"/>
  <c r="D5421" i="1"/>
  <c r="D6443" i="1"/>
  <c r="D6587" i="1"/>
  <c r="D6625" i="1"/>
  <c r="D8314" i="1"/>
  <c r="D7865" i="1"/>
  <c r="D8263" i="1"/>
  <c r="D8826" i="1"/>
  <c r="D8831" i="1" s="1"/>
  <c r="D3793" i="1"/>
  <c r="D2661" i="1"/>
  <c r="D1445" i="1"/>
  <c r="D1375" i="1"/>
  <c r="D1083" i="1"/>
  <c r="D829" i="1"/>
  <c r="D5506" i="1"/>
  <c r="D5606" i="1"/>
  <c r="D5653" i="1"/>
  <c r="D4571" i="1"/>
  <c r="D4335" i="1"/>
  <c r="D4221" i="1"/>
  <c r="D3883" i="1"/>
  <c r="D3724" i="1"/>
  <c r="D6392" i="1"/>
  <c r="D4188" i="1"/>
  <c r="D1981" i="1"/>
  <c r="D318" i="1"/>
  <c r="D6297" i="1"/>
  <c r="D4281" i="1"/>
  <c r="D144" i="1"/>
  <c r="D585" i="1"/>
  <c r="D4005" i="1"/>
  <c r="D3654" i="1"/>
  <c r="D3256" i="1"/>
  <c r="D299" i="1"/>
  <c r="D238" i="1"/>
  <c r="D4742" i="1"/>
  <c r="D4857" i="1"/>
  <c r="D5004" i="1"/>
  <c r="D5290" i="1"/>
  <c r="D5340" i="1"/>
  <c r="D5472" i="1"/>
  <c r="D6280" i="1"/>
  <c r="D1609" i="1"/>
  <c r="D8399" i="1"/>
  <c r="D2273" i="1"/>
  <c r="D8670" i="1"/>
  <c r="D4409" i="1"/>
  <c r="D4296" i="1"/>
  <c r="D4125" i="1"/>
  <c r="D4114" i="1"/>
  <c r="D3917" i="1"/>
  <c r="D267" i="1"/>
  <c r="D6106" i="1"/>
  <c r="D8220" i="1"/>
  <c r="D8300" i="1"/>
  <c r="D8765" i="1"/>
  <c r="D8775" i="1" s="1"/>
  <c r="D8876" i="1"/>
  <c r="D1649" i="1"/>
  <c r="D2081" i="1"/>
  <c r="D8689" i="1"/>
  <c r="D2725" i="1"/>
  <c r="D6848" i="1"/>
  <c r="D3245" i="1"/>
  <c r="D812" i="1"/>
  <c r="D527" i="1"/>
  <c r="D5115" i="1"/>
  <c r="D5329" i="1"/>
  <c r="D6697" i="1"/>
  <c r="D3380" i="1"/>
  <c r="D2106" i="1"/>
  <c r="D4594" i="1"/>
  <c r="D3478" i="1"/>
  <c r="D1632" i="1"/>
  <c r="D48" i="1"/>
  <c r="D3854" i="1"/>
  <c r="D6659" i="1"/>
  <c r="D3020" i="1"/>
  <c r="D1005" i="1"/>
  <c r="D8917" i="1"/>
  <c r="D8919" i="1" s="1"/>
  <c r="D8239" i="1" l="1"/>
  <c r="D6547" i="1"/>
  <c r="D5891" i="1"/>
  <c r="D5040" i="1"/>
  <c r="D4929" i="1"/>
  <c r="D5150" i="1"/>
  <c r="D4819" i="1"/>
  <c r="D4704" i="1"/>
  <c r="D4484" i="1"/>
  <c r="D4372" i="1"/>
  <c r="D3919" i="1"/>
  <c r="D4042" i="1"/>
  <c r="D3726" i="1"/>
  <c r="D2290" i="1"/>
  <c r="D2170" i="1"/>
  <c r="D7892" i="1"/>
  <c r="D5570" i="1"/>
  <c r="D4149" i="1"/>
  <c r="D3283" i="1"/>
  <c r="D1814" i="1"/>
  <c r="D1160" i="1"/>
  <c r="D6661" i="1"/>
  <c r="D6445" i="1"/>
  <c r="D6333" i="1"/>
  <c r="D6221" i="1"/>
  <c r="D6002" i="1"/>
  <c r="D5783" i="1"/>
  <c r="D5678" i="1"/>
  <c r="D5474" i="1"/>
  <c r="D5365" i="1"/>
  <c r="D5255" i="1"/>
  <c r="D4598" i="1"/>
  <c r="D2728" i="1"/>
  <c r="D8265" i="1"/>
  <c r="D6997" i="1"/>
  <c r="D6884" i="1"/>
  <c r="D2626" i="1"/>
  <c r="D2044" i="1"/>
  <c r="D1698" i="1"/>
  <c r="D1462" i="1"/>
  <c r="D942" i="1"/>
  <c r="D3058" i="1"/>
  <c r="D9233" i="1"/>
  <c r="D601" i="1"/>
  <c r="D413" i="1"/>
  <c r="D149" i="1"/>
  <c r="D270" i="1"/>
  <c r="D456" i="1"/>
  <c r="D3405" i="1"/>
  <c r="D1017" i="1"/>
  <c r="D7849" i="1"/>
  <c r="D1919" i="1"/>
  <c r="D3514" i="1"/>
  <c r="D6768" i="1"/>
  <c r="D3169" i="1"/>
  <c r="D8316" i="1"/>
  <c r="D1572" i="1"/>
  <c r="D2837" i="1"/>
  <c r="D2945" i="1"/>
  <c r="D8833" i="1"/>
  <c r="D8433" i="1"/>
  <c r="D3822" i="1"/>
  <c r="D8691" i="1"/>
  <c r="D6108" i="1"/>
  <c r="D4256" i="1"/>
  <c r="D605" i="1" l="1"/>
  <c r="D417" i="1"/>
  <c r="D154" i="1"/>
  <c r="D9236" i="1" s="1"/>
  <c r="D9239" i="1" s="1"/>
</calcChain>
</file>

<file path=xl/sharedStrings.xml><?xml version="1.0" encoding="utf-8"?>
<sst xmlns="http://schemas.openxmlformats.org/spreadsheetml/2006/main" count="8306" uniqueCount="375">
  <si>
    <t>6219</t>
  </si>
  <si>
    <t>6245</t>
  </si>
  <si>
    <t>EQUIPMENT REPAIR</t>
  </si>
  <si>
    <t>6246</t>
  </si>
  <si>
    <t>BUILDING/GROUNDS REPAIR</t>
  </si>
  <si>
    <t>6248</t>
  </si>
  <si>
    <t>COMP/AV REPAIR</t>
  </si>
  <si>
    <t>6256</t>
  </si>
  <si>
    <t>TELEPHONE &amp; TELECOMM</t>
  </si>
  <si>
    <t>6268</t>
  </si>
  <si>
    <t>BUILD\GRNDS RENTAL/LEAS</t>
  </si>
  <si>
    <t>6269</t>
  </si>
  <si>
    <t>ALL OTHER RENTAL LEASE</t>
  </si>
  <si>
    <t>6316</t>
  </si>
  <si>
    <t>BUILDING/GRDS SUPPLIES</t>
  </si>
  <si>
    <t>6317</t>
  </si>
  <si>
    <t>COMPUTER/AV SUPPLIES</t>
  </si>
  <si>
    <t>6318</t>
  </si>
  <si>
    <t>FURNITURE</t>
  </si>
  <si>
    <t>6319</t>
  </si>
  <si>
    <t>OTHER SUPPLIES</t>
  </si>
  <si>
    <t>6325</t>
  </si>
  <si>
    <t>BOOKS</t>
  </si>
  <si>
    <t>6329</t>
  </si>
  <si>
    <t>OTHER READING MATERIAL</t>
  </si>
  <si>
    <t>6395</t>
  </si>
  <si>
    <t>PRINTING</t>
  </si>
  <si>
    <t>6396</t>
  </si>
  <si>
    <t>UNIFORMS</t>
  </si>
  <si>
    <t>6399</t>
  </si>
  <si>
    <t>GENERAL SUPPLIES</t>
  </si>
  <si>
    <t>6411</t>
  </si>
  <si>
    <t>TRAVEL - EMPLOYEE ONLY</t>
  </si>
  <si>
    <t>6412</t>
  </si>
  <si>
    <t>TRAVEL STUDENT ONLY</t>
  </si>
  <si>
    <t>6417</t>
  </si>
  <si>
    <t>TRAVEL-BOARD MEMBERS</t>
  </si>
  <si>
    <t>6427</t>
  </si>
  <si>
    <t>BOND EXPENSES</t>
  </si>
  <si>
    <t>AWARDS</t>
  </si>
  <si>
    <t>6495</t>
  </si>
  <si>
    <t>DUES</t>
  </si>
  <si>
    <t>6497</t>
  </si>
  <si>
    <t>FEES AND DUES</t>
  </si>
  <si>
    <t>6498</t>
  </si>
  <si>
    <t>6499</t>
  </si>
  <si>
    <t>OTHER OPERATING EXPENSE</t>
  </si>
  <si>
    <t>6639</t>
  </si>
  <si>
    <t>MISC EQUIP</t>
  </si>
  <si>
    <t>6426</t>
  </si>
  <si>
    <t>LIABILITY INSURANCE</t>
  </si>
  <si>
    <t>6259</t>
  </si>
  <si>
    <t>OTHER UTILITIES</t>
  </si>
  <si>
    <t>6239</t>
  </si>
  <si>
    <t>REGIONAL ESC</t>
  </si>
  <si>
    <t>6267</t>
  </si>
  <si>
    <t>UNIFORM RENTAL</t>
  </si>
  <si>
    <t>6339</t>
  </si>
  <si>
    <t>TESTING MATERIALS</t>
  </si>
  <si>
    <t>6397</t>
  </si>
  <si>
    <t>SHEET MUSIC</t>
  </si>
  <si>
    <t>6428</t>
  </si>
  <si>
    <t>STUDENT INSURANCE</t>
  </si>
  <si>
    <t>6249</t>
  </si>
  <si>
    <t>UNIFORM CLEANING &amp; REPA</t>
  </si>
  <si>
    <t>6255</t>
  </si>
  <si>
    <t>WATER &amp; WASTEWATER</t>
  </si>
  <si>
    <t>6257</t>
  </si>
  <si>
    <t>ELECTRICITY</t>
  </si>
  <si>
    <t>6258</t>
  </si>
  <si>
    <t>GAS</t>
  </si>
  <si>
    <t>6315</t>
  </si>
  <si>
    <t>JANITORIAL SUPPLIES</t>
  </si>
  <si>
    <t>6311</t>
  </si>
  <si>
    <t>GASOLINE</t>
  </si>
  <si>
    <t>6211</t>
  </si>
  <si>
    <t>LEGAL SERVICES</t>
  </si>
  <si>
    <t>6247</t>
  </si>
  <si>
    <t>VEHICLE REPAIR</t>
  </si>
  <si>
    <t>6425</t>
  </si>
  <si>
    <t>PROPERTY INSURANCE</t>
  </si>
  <si>
    <t>6212</t>
  </si>
  <si>
    <t>AUDIT SERVICES</t>
  </si>
  <si>
    <t>6439</t>
  </si>
  <si>
    <t>ELECTION EXPENSES</t>
  </si>
  <si>
    <t>6213</t>
  </si>
  <si>
    <t>TAX APPRAISAL AND COLL.</t>
  </si>
  <si>
    <t>6144</t>
  </si>
  <si>
    <t>TRS ON BEHALF PAYMENTS</t>
  </si>
  <si>
    <t>ORGANIZATION - 001 CONROE HIGH</t>
  </si>
  <si>
    <t>FUNCTION - 36 COCURR ACTIVITIES</t>
  </si>
  <si>
    <t>PAYROLL</t>
  </si>
  <si>
    <t>ORGANIZATION - 003 THE WOODLANDS HIGH</t>
  </si>
  <si>
    <t>ORGANIZATION - 005 OAK RIDGE HIGH</t>
  </si>
  <si>
    <t>ORGANIZATION - 011 CANEY CREEK HIGH</t>
  </si>
  <si>
    <t>ORGANIZATION - 041 PEET JUNIOR HIGH</t>
  </si>
  <si>
    <t>ORGANIZATION - 046 KNOX JUNIOR HIGH</t>
  </si>
  <si>
    <t>ORGANIZATION - 049 YORK JUNIOR HIGH</t>
  </si>
  <si>
    <t>ORGANIZATION - 051 MOORHEAD JUNIOR HIGH</t>
  </si>
  <si>
    <t>ORGANIZATION - 053 MCCULLOUGH JUNIOR HIGH</t>
  </si>
  <si>
    <t>ORGANIZATION - 871 DIRECTOR OF ATHLETICS</t>
  </si>
  <si>
    <t>ORGANIZATION - 888 SOUTH COUNTY SPORTS COMPLEX</t>
  </si>
  <si>
    <t>FUNCTION - 51 MAINTENANCE &amp; OPERATIONS</t>
  </si>
  <si>
    <t>ORGANIZATION - 889 MOORHEAD STADIUM</t>
  </si>
  <si>
    <t>ORGANIZATION - 999 DISTRICT WIDE</t>
  </si>
  <si>
    <t>FUNCTION - 11 INSTRUCTION</t>
  </si>
  <si>
    <t>FUNCTION - 12 MEDIA SERVICES</t>
  </si>
  <si>
    <t>FUNCTION - 13 CURR &amp; INST STAFF DEV</t>
  </si>
  <si>
    <t>FUNCTION - 23 SCHOOL ADMINISTRATION</t>
  </si>
  <si>
    <t>FUNCTION - 31 GUIDANCE &amp; COUNSELING</t>
  </si>
  <si>
    <t>FUNCTION - 32 SOCIAL WORK</t>
  </si>
  <si>
    <t>FUNCTION - 33 HEALTH</t>
  </si>
  <si>
    <t>TOTAL CONROE HIGH</t>
  </si>
  <si>
    <t>TOTAL MEDIA SERVICES</t>
  </si>
  <si>
    <t>TOTAL INSTRUCTION</t>
  </si>
  <si>
    <t>ORGANIZATION - 004 CONROE AREA VOCATIONAL</t>
  </si>
  <si>
    <t>FUNCTION - 61 COMMUNITY SERVICES</t>
  </si>
  <si>
    <t>ORGANIZATION - 013 ACADEMY OF SCIENCE - CHS</t>
  </si>
  <si>
    <t>ORGANIZATION - 014 THE WOODLANDS COLLEGE PARK</t>
  </si>
  <si>
    <t>6100s</t>
  </si>
  <si>
    <t>TOTAL PAYROLL</t>
  </si>
  <si>
    <t>TOTAL CONTRACTED SERVICES</t>
  </si>
  <si>
    <t>TOTAL SUPPLIES &amp; MATERIALS</t>
  </si>
  <si>
    <t>TOTAL OTHER OPERATING EXPENSE</t>
  </si>
  <si>
    <t>TOTAL CAPITAL OUTLAY</t>
  </si>
  <si>
    <t>TOTAL CURR &amp; INST STAFF DEV</t>
  </si>
  <si>
    <t>TOTAL SCHL ADMINISTRATION</t>
  </si>
  <si>
    <t>TOTAL GUIDANCE &amp; COUNSELING</t>
  </si>
  <si>
    <t>TOTAL SOCIAL WORK</t>
  </si>
  <si>
    <t>TOTAL HEALTH</t>
  </si>
  <si>
    <t>TOTAL COCURR ACTIVITIES</t>
  </si>
  <si>
    <t>TOTAL MAINTENANCE &amp; OPERATIONS</t>
  </si>
  <si>
    <t>ORGANIZATION - 010 DAEP/JJAEP</t>
  </si>
  <si>
    <t>ORGANIZATION - 006 ACADEMY OF SCIENCE - TWCPH</t>
  </si>
  <si>
    <t>TOTAL THE WOODLANDS HIGH</t>
  </si>
  <si>
    <t>TOTAL COMMUNITY SERVICES</t>
  </si>
  <si>
    <t>TOTAL CONROE AREA VOCATIONAL</t>
  </si>
  <si>
    <t>TOTAL SCIENCE ACADEMY - TWCPH</t>
  </si>
  <si>
    <t>TOTAL OAK RIDGE HIGH</t>
  </si>
  <si>
    <t>TOTAL DAEP/JJAEP</t>
  </si>
  <si>
    <t xml:space="preserve">TOTAL CANEY CREEK HIGH </t>
  </si>
  <si>
    <t>TOTAL ACADEMY OF SCIENCE-CHS</t>
  </si>
  <si>
    <t>TOTAL THE WOODLANDS COLLEGE PARK</t>
  </si>
  <si>
    <t>TOTAL PEET JUNIOR HIGH</t>
  </si>
  <si>
    <t>ORGANIZATION - 050 COLLINS INTERMEDIATE</t>
  </si>
  <si>
    <t>ORGANIZATION - 045 WILKERSON INTERMEDIATE</t>
  </si>
  <si>
    <t>TOTAL MOORHEAD JUNIOR HIGH</t>
  </si>
  <si>
    <t>TOTAL MCCULLOUGH JUNIOR HIGH</t>
  </si>
  <si>
    <t>TOTAL COLLINS INTERMEDIATE</t>
  </si>
  <si>
    <t>TOTAL YORK JUNIOR HIGH</t>
  </si>
  <si>
    <t>TOTAL KNOX JUNIOR HIGH</t>
  </si>
  <si>
    <t>TOTAL WILKERSON INTERMEDIATE</t>
  </si>
  <si>
    <t>ORGANIZATION - 078 BOZMAN INTERMEDIATE</t>
  </si>
  <si>
    <t>ORGANIZATION - 077 TOM COX INTERMEDIATE</t>
  </si>
  <si>
    <t>ORGANIZATION - 074 DERETCHIN K-6 SCHOOL</t>
  </si>
  <si>
    <t>ORGANIZATION - 073 CRYAR INTERMEDIATE</t>
  </si>
  <si>
    <t>ORGANIZATION - 071 COULSON TOUGH K-6 SCHOOL</t>
  </si>
  <si>
    <t>ORGANIZATION - 070 TRAVIS INTERMEDIATE</t>
  </si>
  <si>
    <t>ORGANIZATION - 069 VOGEL INTERMEDIATE</t>
  </si>
  <si>
    <t>ORGANIZATION - 068 GRANGERLAND INTERMEDIATE</t>
  </si>
  <si>
    <t>ORGANIZATION - 067 MITCHELL INTERMEDIATE</t>
  </si>
  <si>
    <t>FUNCTION - 53 TECHNOLOGY</t>
  </si>
  <si>
    <t>TOTAL TECHNOLOGY</t>
  </si>
  <si>
    <t>TOTAL BOZMAN INTEMEDIATE</t>
  </si>
  <si>
    <t>TOTAL TOM COX INTERMEDIATE</t>
  </si>
  <si>
    <t>TOTAL DERETCHIN K-6 SCHOOL</t>
  </si>
  <si>
    <t>TOTAL CRYAR INTERMEDIATE</t>
  </si>
  <si>
    <t>TOTAL COULSON TOUGH K-6 SCHOOL</t>
  </si>
  <si>
    <t>TOTAL TRAVIS INTERMEDIATE</t>
  </si>
  <si>
    <t>TOTAL VOGEL INTERMEDIATE</t>
  </si>
  <si>
    <t>TOTAL GRANGERLAND INTERMEDIATE</t>
  </si>
  <si>
    <t>TOTAL MITCHELL INTERMEDIATE</t>
  </si>
  <si>
    <t>ORGANIZATION - 101 ANDERSON ELEMENTARY</t>
  </si>
  <si>
    <t>ORGANIZATION - 109 OAK RIDGE ELEMENTARY</t>
  </si>
  <si>
    <t>ORGANIZATION - 108 LAMAR ELEMENTARY</t>
  </si>
  <si>
    <t>ORGANIZATION - 107 ARMSTRONG ELEMENTARY</t>
  </si>
  <si>
    <t>ORGANIZATION - 106 CREIGHTON ELEMENTARY</t>
  </si>
  <si>
    <t>ORGANIZATION - 105 MILAM ELEMENTARY</t>
  </si>
  <si>
    <t>ORGANIZATION - 104 SAM HOUSTON ELEMENTARY</t>
  </si>
  <si>
    <t>ORGANIZATION - 103 RUNYAN ELEMENTARY</t>
  </si>
  <si>
    <t>ORGANIZATION - 102 AUSTIN ELEMENTARY</t>
  </si>
  <si>
    <t>TOTAL ANDERSON ELEMENTARY</t>
  </si>
  <si>
    <t>TOTAL OAK RIDGE ELEMENTARY</t>
  </si>
  <si>
    <t>TOTAL LAMAR ELEMENTARY</t>
  </si>
  <si>
    <t>TOTAL ARMSTRONG ELEMENTARY</t>
  </si>
  <si>
    <t>TOTAL CREIGHTON ELEMENTARY</t>
  </si>
  <si>
    <t>TOTAL MILAM ELEMENTARY</t>
  </si>
  <si>
    <t>TOTAL SAM HOUSTON ELEMENTARY</t>
  </si>
  <si>
    <t>TOTAL RUNYAN ELEMENTARY</t>
  </si>
  <si>
    <t>TOTAL AUSTIN ELEMENTARY</t>
  </si>
  <si>
    <t>ORGANIZATION - 699 SUMMER SCHOOL</t>
  </si>
  <si>
    <t>ORGANIZATION - 129 BIRNHAM WOODS ELEMENTARY</t>
  </si>
  <si>
    <t>ORGANIZATION - 127 BROADWAY ELEMENTARY</t>
  </si>
  <si>
    <t>ORGANIZATION - 126 WILKINSON ELEMENTARY</t>
  </si>
  <si>
    <t>ORGANIZATION - 125 KAUFMAN ELEMENTARY</t>
  </si>
  <si>
    <t>ORGANIZATION - 124 REAVES ELEMENTARY</t>
  </si>
  <si>
    <t>ORGANIZATION - 123 BUCKALEW ELEMENTARY</t>
  </si>
  <si>
    <t>ORGANIZATION - 122 POWELL ELEMENTARY</t>
  </si>
  <si>
    <t>ORGANIZATION - 121 BUSH ELEMENTARY</t>
  </si>
  <si>
    <t>ORGANIZATION - 120 GALATAS ELEMENTARY</t>
  </si>
  <si>
    <t>ORGANIZATION - 119 GIESINGER ELEMENTARY</t>
  </si>
  <si>
    <t>ORGANIZATION - 118 DAVID ELEMENTARY</t>
  </si>
  <si>
    <t>ORGANIZATION - 117 RIDE ELEMENTARY</t>
  </si>
  <si>
    <t>ORGANIZATION - 116 GLEN LOCH ELEMENTARY</t>
  </si>
  <si>
    <t>ORGANIZATION - 115 SAN JACINTO ELEMENTARY</t>
  </si>
  <si>
    <t>ORGANIZATION - 114 RICE ELEMENTARY</t>
  </si>
  <si>
    <t>ORGANIZATION - 113 HAILEY ELEMENTARY</t>
  </si>
  <si>
    <t>ORGANIZATION - 112 FORD ELEMENTARY</t>
  </si>
  <si>
    <t>ORGANIZATION - 111 HOUSER ELEMENTARY</t>
  </si>
  <si>
    <t>TOTAL SUMMER SCHOOL</t>
  </si>
  <si>
    <t>TOTAL JUVENILE DETENTION CENTER</t>
  </si>
  <si>
    <t>ORGANIZATION - 201 JUVENILE DETENTION CENTER</t>
  </si>
  <si>
    <t>TOTAL BIRNHAM WOODS ELEMENTARY</t>
  </si>
  <si>
    <t>TOTAL BROADWAY ELEMENTARY</t>
  </si>
  <si>
    <t>TOTAL WILKINSON ELEMENTARY</t>
  </si>
  <si>
    <t>TOTAL KAUFMAN ELEMENTARY</t>
  </si>
  <si>
    <t>TOTAL REAVES ELEMENTARY</t>
  </si>
  <si>
    <t>TOTAL BUCKALEW ELEMENTARY</t>
  </si>
  <si>
    <t>TOTAL POWELL ELEMENTARY</t>
  </si>
  <si>
    <t>TOTAL BUSH ELEMENTARY</t>
  </si>
  <si>
    <t>TOTAL GALATAS ELEMENTARY</t>
  </si>
  <si>
    <t>TOTAL GIESINGER ELEMENTARY</t>
  </si>
  <si>
    <t>TOTAL DAVID ELEMENTARY</t>
  </si>
  <si>
    <t>TOTAL RIDE ELEMENTARY</t>
  </si>
  <si>
    <t>TOTAL GLEN LOCH ELEMENTARY</t>
  </si>
  <si>
    <t>TOTAL SAN JACINTO ELEMENTARY</t>
  </si>
  <si>
    <t>TOTAL RICE ELEMENTARY</t>
  </si>
  <si>
    <t>TOTAL HAILEY ELEMENTARY</t>
  </si>
  <si>
    <t>TOTAL HOUSER ELEMENTARY</t>
  </si>
  <si>
    <t>ORGANIZATION - 701 SUPERINTENDENT</t>
  </si>
  <si>
    <t>FUNCTION - 41 GENERAL ADMIN</t>
  </si>
  <si>
    <t>TOTAL GENERAL ADMIN</t>
  </si>
  <si>
    <t>ORGANIZATION - 727 FINANCE</t>
  </si>
  <si>
    <t>ORGANIZATION - 726 HUMAN RESOURCES</t>
  </si>
  <si>
    <t>ORGANIZATION - 710 LEGAL DEPARTMENT</t>
  </si>
  <si>
    <t>ORGANIZATION - 702 BOARD OF EDUCATION</t>
  </si>
  <si>
    <t>TOTAL SUPERINTENDENT</t>
  </si>
  <si>
    <t>TOTAL BOARD OF EDUCATION</t>
  </si>
  <si>
    <t>FUNCTION 21 - INSTRUCTIONAL ADMIN</t>
  </si>
  <si>
    <t>TOTAL FINANCE</t>
  </si>
  <si>
    <t>TOTAL HUMAN RESOURCES</t>
  </si>
  <si>
    <t>TOTAL LEGAL DEPARTMENT</t>
  </si>
  <si>
    <t>TOTAL OTHER INTERGOVERNMENTAL</t>
  </si>
  <si>
    <t>FUNCTION - 99 OTHER INTERGOVERNMENTAL</t>
  </si>
  <si>
    <t>TOTAL INSTRUCTIONAL ADMIN</t>
  </si>
  <si>
    <t>ORGANIZATION - 998 CENTRAL OFFICE</t>
  </si>
  <si>
    <t>ORGANIZATION - 950 GROUNDS MAINTENANCE</t>
  </si>
  <si>
    <t>ORGANIZATION - 930 MAINTENANCE</t>
  </si>
  <si>
    <t xml:space="preserve">ORGANIZATION - 906 PRINTING </t>
  </si>
  <si>
    <t>ORGANIZATION - 902 PLANNING &amp; CONSTRUCTION</t>
  </si>
  <si>
    <t>ORGANIZATION - 877 SPECIAL EDUCATION</t>
  </si>
  <si>
    <t>ORGANIZATION - 875 GUIDANCE &amp; COUNSELING</t>
  </si>
  <si>
    <t>ORGANIZATION - 873 SECURITY</t>
  </si>
  <si>
    <t>ORGANIZATION - 872 HEALTH</t>
  </si>
  <si>
    <t>TOTAL DIRECTOR OF ATHLETICS</t>
  </si>
  <si>
    <t>FUNCTION - 52 SECURITY</t>
  </si>
  <si>
    <t>TOTAL SECURITY</t>
  </si>
  <si>
    <t>FUNCTION - 21 INSTRUCTIONAL ADMIN</t>
  </si>
  <si>
    <t>TOTAL SPECIAL EDUCATION</t>
  </si>
  <si>
    <t>TOTAL SOUTH COUNTY SPORTS COMPLEX</t>
  </si>
  <si>
    <t>TOTAL MOORHEAD STADIUM</t>
  </si>
  <si>
    <t>TOTAL PLANNING &amp; CONSTRUCTION</t>
  </si>
  <si>
    <t>TOTAL PRINTING</t>
  </si>
  <si>
    <t>FUNCTION - 34 STUDENT TRANSPORTATION</t>
  </si>
  <si>
    <t>TOTAL STUDENT TRANSPORTATION</t>
  </si>
  <si>
    <t>TOTAL TRANSPORTATION</t>
  </si>
  <si>
    <t>TOTAL MAINTENANCE</t>
  </si>
  <si>
    <t>TOTAL CUSTODIAL SERVICES</t>
  </si>
  <si>
    <t>TOTAL GROUNDS MAINTENANCE</t>
  </si>
  <si>
    <t>TOTAL SCHOOL ADMINISTRATION</t>
  </si>
  <si>
    <t>TOTAL CENTRAL OFFICE</t>
  </si>
  <si>
    <t>TOTAL DISTRICT WIDE</t>
  </si>
  <si>
    <t>TOTAL GENERAL FUND</t>
  </si>
  <si>
    <t>OTHER PROFESSIONAL SERVICES</t>
  </si>
  <si>
    <t>TOTAL FORD ELEMENTARY</t>
  </si>
  <si>
    <t>6636</t>
  </si>
  <si>
    <t>COMPUTER EQUIPMENT</t>
  </si>
  <si>
    <t>TRAVEL - STUDENT ONLY</t>
  </si>
  <si>
    <t>(includes Ninth Grade Campus)</t>
  </si>
  <si>
    <t>COMPUTER/AV REPAIR</t>
  </si>
  <si>
    <t>FEES &amp; DUES</t>
  </si>
  <si>
    <t>6631</t>
  </si>
  <si>
    <t>VEHICLES</t>
  </si>
  <si>
    <t>6299</t>
  </si>
  <si>
    <t>MISC CONTRACTED SERVICES</t>
  </si>
  <si>
    <t>FUNCTION - 13 CURRICULUM &amp; INSTR STAFF DEV</t>
  </si>
  <si>
    <t>TOTAL CURRICULUM &amp; INSTR STAFF DEV</t>
  </si>
  <si>
    <t>ORGANIZATION - 054 IRONS JUNIOR HIGH</t>
  </si>
  <si>
    <t>TOTAL IRONS JUNIOR HIGH</t>
  </si>
  <si>
    <t>FUNCTION - 41 GENERAL ADMINISTRATION</t>
  </si>
  <si>
    <t>TOTAL GENERAL ADMINISTRATION</t>
  </si>
  <si>
    <t>ORGANIZATION - 703 TAX COSTS</t>
  </si>
  <si>
    <t>TOTAL TAX COSTS</t>
  </si>
  <si>
    <t>ORGANIZATION - 131 ANN SNYDER ELEMENTARY</t>
  </si>
  <si>
    <t>6291</t>
  </si>
  <si>
    <t>CONSULTING SERVICES</t>
  </si>
  <si>
    <t>TOTAL ANN SNYDER ELEMENTARY</t>
  </si>
  <si>
    <t>ORGANIZATION - 128 PATTERSON ELEMENTARY</t>
  </si>
  <si>
    <t>ORGANIZATION - 130 STEWART K-6 ELEMENTARY</t>
  </si>
  <si>
    <t>TOTAL ANN STEWART ELEMENTARY</t>
  </si>
  <si>
    <t>TOTAL PATTERSON ELEMENTARY</t>
  </si>
  <si>
    <t>OTHER READING MATERIALS</t>
  </si>
  <si>
    <t>ORGANIZATION - 711 DEPUTY SUPERINTENDENT OF SCHOOLS</t>
  </si>
  <si>
    <t>TOTAL DEPUTY SUPT OF SCHOOLS</t>
  </si>
  <si>
    <t>ORGANIZATION - 132  LUCILLE BRADLEY ELEMENTARY</t>
  </si>
  <si>
    <t>TOTAL LUCILLE BRADLEY ELEMENTARY</t>
  </si>
  <si>
    <t>VEHICLE REPAIRS</t>
  </si>
  <si>
    <t>MISC EQUIPMENT</t>
  </si>
  <si>
    <t>ORGANIZATION - 008 ACADEMY FOR CAREERS IN ENGINEERING - ORHS</t>
  </si>
  <si>
    <t>TOTAL ACADEMY - ORHS</t>
  </si>
  <si>
    <t>ORGANIZATION - 016 GRAND OAKS HIGH SCHOOL</t>
  </si>
  <si>
    <t>TOTAL GRAND OAKS HIGH SCHOOL</t>
  </si>
  <si>
    <t>ORGANIZATION - 080 CLARK INTERMEDIATE</t>
  </si>
  <si>
    <t>TOTAL CLARK INTEMEDIATE</t>
  </si>
  <si>
    <t>(includes All  Four Locations)</t>
  </si>
  <si>
    <t>(includes both locations)</t>
  </si>
  <si>
    <t>OTHER OPERATING EXPENSES</t>
  </si>
  <si>
    <t xml:space="preserve">  </t>
  </si>
  <si>
    <t>6491</t>
  </si>
  <si>
    <t>STAT REQ PUBLIC NOTICES</t>
  </si>
  <si>
    <t>(Includes Communications and Internal Audit)</t>
  </si>
  <si>
    <t xml:space="preserve">   </t>
  </si>
  <si>
    <t>ORGANIZATION - 133  DAVID &amp; SHEREE SUCHMA K-6 ELEMENTARY</t>
  </si>
  <si>
    <t>ORGANIZATION - 879 ASSESSMENT &amp; EVALUATION</t>
  </si>
  <si>
    <t>TOTAL ASSESSMENT &amp; EVALUATION</t>
  </si>
  <si>
    <t>TOTAL SUCHMA ELEMENTARY</t>
  </si>
  <si>
    <t>ORGANIZATION - 021 TRAILS PROGRAM</t>
  </si>
  <si>
    <t>TOTAL TRAILS PROGRAM</t>
  </si>
  <si>
    <t>ORGANIZATION - 055 STOCKTON JUNIOR HIGH</t>
  </si>
  <si>
    <t>ORGANIZATION - 730 TECHNOLOGY-INFORMATION SYSTEMS</t>
  </si>
  <si>
    <t>TOTAL TECHNOLOGY - INFORMATION SYSTEMS</t>
  </si>
  <si>
    <t>TOTAL TECHNOLOGY - NETWORK SYSTEMS</t>
  </si>
  <si>
    <t>ORGANIZATION - 728 TECHNOLOGY - NETWORK SYSTEMS</t>
  </si>
  <si>
    <t>ORGANIZATION - 880  STUDENT SUPPORT SERVICES</t>
  </si>
  <si>
    <t>TOTAL STUDENT SUPPORT SERVICES</t>
  </si>
  <si>
    <t>ORGANIZATION - 885  SCHOOL IMPROVEMENT &amp; LEADERSHIP</t>
  </si>
  <si>
    <t>TOTAL SCHOOL IMPROVEMENT &amp; LEADERSHIP</t>
  </si>
  <si>
    <t>UNIFORM CLEANING &amp; REPAIR</t>
  </si>
  <si>
    <t>TOTAL STOCKTON JUNIOR HIGH</t>
  </si>
  <si>
    <t>MISC CONTRACTED SERVICE</t>
  </si>
  <si>
    <t>ORGANIZATION - 134  HOPE ELEMENTARY</t>
  </si>
  <si>
    <t>ORGANIZATION - 709 ASST SUPERINTENDENT OF OPERATIONS</t>
  </si>
  <si>
    <t>6214</t>
  </si>
  <si>
    <t>LOBBYING</t>
  </si>
  <si>
    <t>ORGANIZATION - 884  COMMUNITY OUTREACH</t>
  </si>
  <si>
    <t>ORGANIZATION - 886  JETT TEACHER TRAINING FACILITY</t>
  </si>
  <si>
    <t>ORGANIZATION - 887 HAUKE ADMIN COMPLEX</t>
  </si>
  <si>
    <t>TOTAL HOPE ELEMENTARY</t>
  </si>
  <si>
    <t>TOTAL ASST SUPT OF OPERATIONS</t>
  </si>
  <si>
    <t>ORGANIZATION - 874 TEACHING &amp; LEARNING</t>
  </si>
  <si>
    <t>TOTAL TEACHING &amp; LEARNING</t>
  </si>
  <si>
    <t>ORGANIZATION - 876 PROFESSIONAL LEARNING</t>
  </si>
  <si>
    <t>TOTAL PROFESSIONAL LEARNING</t>
  </si>
  <si>
    <t>TOTAL COMMUNITY OUTREACH</t>
  </si>
  <si>
    <t>TOTAL JETT TEACHER TRAINING FACILITY</t>
  </si>
  <si>
    <t>TOTAL HAUKE ADMIN COMPLEX</t>
  </si>
  <si>
    <t>ORGANIZATION - 002 WASHINGTON HIGH SCHOOL</t>
  </si>
  <si>
    <t>TOTAL WASHINGTON HIGH SCHOOL</t>
  </si>
  <si>
    <t>ORGANIZATION - 135  GORDON-REED ELEMENTARY</t>
  </si>
  <si>
    <t>TOTAL GORDON-REED ELEMENTARY</t>
  </si>
  <si>
    <t>6398</t>
  </si>
  <si>
    <t>HAND TOOLS</t>
  </si>
  <si>
    <t>ORGANIZATION - 910, 911, 912, 913 TRANSPORTATION</t>
  </si>
  <si>
    <t>ORGANIZATION - 934, 935 CUSTODIAL SERVICES</t>
  </si>
  <si>
    <t>2023-2024 GENERAL FUND BUDGET</t>
  </si>
  <si>
    <t>6321</t>
  </si>
  <si>
    <t>TEXTBOOKS</t>
  </si>
  <si>
    <t>ORGANIZATION - 056 VETERAN'S MEMORIAL INTERMEDIATE</t>
  </si>
  <si>
    <t>TOTAL VETERAN'S MEMORIAL INTERMEDIATE</t>
  </si>
  <si>
    <t>ORGANIZATION - 136  CHRISTOPHER J. HINES ELEMENTARY</t>
  </si>
  <si>
    <t>TOTAL CHRISTOPHER J. HINES ELEMENTARY</t>
  </si>
  <si>
    <t>ORGANIZATION - 220 VIRTUAL SCHOOL</t>
  </si>
  <si>
    <t>TOTAL VIRTUAL SCHOOL</t>
  </si>
  <si>
    <t>6625</t>
  </si>
  <si>
    <t>BUILDING IMPROVEMENTS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</si>
</sst>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_);_(&quot;$&quot;* \(#,##0.0\);_(&quot;$&quot;* &quot;-&quot;??_);_(@_)"/>
  </numFmts>
  <fonts count="2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8" applyNumberFormat="0" applyAlignment="0" applyProtection="0"/>
    <xf numFmtId="0" fontId="5" fillId="28" borderId="9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10" fillId="0" borderId="12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8" applyNumberFormat="0" applyAlignment="0" applyProtection="0"/>
    <xf numFmtId="0" fontId="12" fillId="0" borderId="13" applyNumberFormat="0" applyFill="0" applyAlignment="0" applyProtection="0"/>
    <xf numFmtId="0" fontId="13" fillId="31" borderId="0" applyNumberFormat="0" applyBorder="0" applyAlignment="0" applyProtection="0"/>
    <xf numFmtId="0" fontId="1" fillId="32" borderId="14" applyNumberFormat="0" applyFont="0" applyAlignment="0" applyProtection="0"/>
    <xf numFmtId="0" fontId="14" fillId="27" borderId="15" applyNumberFormat="0" applyAlignment="0" applyProtection="0"/>
    <xf numFmtId="0" fontId="15" fillId="0" borderId="0" applyNumberFormat="0" applyFill="0" applyBorder="0" applyAlignment="0" applyProtection="0"/>
    <xf numFmtId="0" fontId="16" fillId="0" borderId="16" applyNumberFormat="0" applyFill="0" applyAlignment="0" applyProtection="0"/>
    <xf numFmtId="0" fontId="17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 applyFill="1"/>
    <xf numFmtId="49" fontId="0" fillId="0" borderId="0" xfId="0" applyNumberFormat="1" applyFill="1"/>
    <xf numFmtId="49" fontId="18" fillId="0" borderId="0" xfId="0" applyNumberFormat="1" applyFont="1" applyFill="1" applyAlignment="1">
      <alignment horizontal="center"/>
    </xf>
    <xf numFmtId="165" fontId="1" fillId="0" borderId="1" xfId="29" applyNumberFormat="1" applyFont="1" applyFill="1" applyBorder="1"/>
    <xf numFmtId="49" fontId="16" fillId="0" borderId="0" xfId="0" applyNumberFormat="1" applyFont="1" applyFill="1" applyAlignment="1">
      <alignment horizontal="left"/>
    </xf>
    <xf numFmtId="165" fontId="19" fillId="0" borderId="2" xfId="29" applyNumberFormat="1" applyFont="1" applyFill="1" applyBorder="1"/>
    <xf numFmtId="49" fontId="0" fillId="0" borderId="0" xfId="0" applyNumberFormat="1" applyFont="1" applyFill="1" applyAlignment="1">
      <alignment horizontal="left"/>
    </xf>
    <xf numFmtId="165" fontId="0" fillId="0" borderId="0" xfId="0" applyNumberFormat="1" applyFill="1"/>
    <xf numFmtId="164" fontId="1" fillId="0" borderId="0" xfId="28" applyNumberFormat="1" applyFont="1" applyFill="1"/>
    <xf numFmtId="0" fontId="16" fillId="0" borderId="0" xfId="0" applyFont="1" applyFill="1"/>
    <xf numFmtId="164" fontId="1" fillId="0" borderId="3" xfId="28" applyNumberFormat="1" applyFont="1" applyFill="1" applyBorder="1"/>
    <xf numFmtId="164" fontId="0" fillId="0" borderId="0" xfId="0" applyNumberFormat="1" applyFill="1"/>
    <xf numFmtId="164" fontId="1" fillId="0" borderId="1" xfId="28" applyNumberFormat="1" applyFont="1" applyFill="1" applyBorder="1"/>
    <xf numFmtId="165" fontId="1" fillId="0" borderId="0" xfId="29" applyNumberFormat="1" applyFont="1" applyFill="1"/>
    <xf numFmtId="49" fontId="20" fillId="0" borderId="0" xfId="0" applyNumberFormat="1" applyFont="1" applyFill="1" applyBorder="1" applyAlignment="1">
      <alignment horizontal="center"/>
    </xf>
    <xf numFmtId="165" fontId="21" fillId="0" borderId="2" xfId="29" applyNumberFormat="1" applyFont="1" applyFill="1" applyBorder="1"/>
    <xf numFmtId="164" fontId="0" fillId="0" borderId="0" xfId="28" applyNumberFormat="1" applyFont="1" applyFill="1"/>
    <xf numFmtId="164" fontId="0" fillId="0" borderId="1" xfId="28" applyNumberFormat="1" applyFont="1" applyFill="1" applyBorder="1"/>
    <xf numFmtId="49" fontId="16" fillId="0" borderId="0" xfId="0" applyNumberFormat="1" applyFont="1" applyFill="1"/>
    <xf numFmtId="164" fontId="16" fillId="0" borderId="0" xfId="28" applyNumberFormat="1" applyFont="1" applyFill="1"/>
    <xf numFmtId="164" fontId="16" fillId="0" borderId="0" xfId="28" applyNumberFormat="1" applyFont="1" applyFill="1" applyBorder="1"/>
    <xf numFmtId="164" fontId="16" fillId="0" borderId="3" xfId="28" applyNumberFormat="1" applyFont="1" applyFill="1" applyBorder="1"/>
    <xf numFmtId="164" fontId="1" fillId="0" borderId="0" xfId="28" applyNumberFormat="1" applyFont="1" applyFill="1" applyBorder="1"/>
    <xf numFmtId="164" fontId="1" fillId="0" borderId="17" xfId="28" applyNumberFormat="1" applyFont="1" applyFill="1" applyBorder="1"/>
    <xf numFmtId="49" fontId="16" fillId="0" borderId="0" xfId="0" applyNumberFormat="1" applyFont="1" applyFill="1" applyAlignment="1">
      <alignment horizontal="center"/>
    </xf>
    <xf numFmtId="49" fontId="19" fillId="0" borderId="0" xfId="0" applyNumberFormat="1" applyFont="1" applyFill="1" applyAlignment="1">
      <alignment horizontal="center"/>
    </xf>
    <xf numFmtId="49" fontId="16" fillId="0" borderId="0" xfId="0" applyNumberFormat="1" applyFont="1" applyFill="1" applyAlignment="1">
      <alignment horizontal="center"/>
    </xf>
    <xf numFmtId="49" fontId="18" fillId="0" borderId="4" xfId="0" applyNumberFormat="1" applyFont="1" applyFill="1" applyBorder="1" applyAlignment="1">
      <alignment horizontal="center"/>
    </xf>
    <xf numFmtId="49" fontId="18" fillId="0" borderId="5" xfId="0" applyNumberFormat="1" applyFont="1" applyFill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49" fontId="19" fillId="0" borderId="0" xfId="0" applyNumberFormat="1" applyFont="1" applyFill="1" applyAlignment="1">
      <alignment horizontal="center"/>
    </xf>
    <xf numFmtId="49" fontId="21" fillId="0" borderId="0" xfId="0" applyNumberFormat="1" applyFont="1" applyFill="1" applyAlignment="1">
      <alignment horizontal="center"/>
    </xf>
    <xf numFmtId="49" fontId="20" fillId="0" borderId="7" xfId="0" applyNumberFormat="1" applyFont="1" applyFill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164" fontId="22" fillId="0" borderId="0" xfId="0" applyNumberFormat="1" applyFont="1" applyFill="1" applyAlignment="1">
      <alignment horizontal="center"/>
    </xf>
    <xf numFmtId="164" fontId="18" fillId="0" borderId="0" xfId="0" applyNumberFormat="1" applyFont="1" applyFill="1" applyAlignment="1">
      <alignment horizontal="center"/>
    </xf>
    <xf numFmtId="164" fontId="1" fillId="0" borderId="1" xfId="29" applyNumberFormat="1" applyFont="1" applyFill="1" applyBorder="1"/>
    <xf numFmtId="164" fontId="20" fillId="0" borderId="0" xfId="0" applyNumberFormat="1" applyFont="1" applyFill="1" applyBorder="1" applyAlignment="1">
      <alignment horizontal="center"/>
    </xf>
    <xf numFmtId="166" fontId="19" fillId="0" borderId="2" xfId="29" applyNumberFormat="1" applyFont="1" applyFill="1" applyBorder="1"/>
    <xf numFmtId="165" fontId="0" fillId="0" borderId="1" xfId="29" applyNumberFormat="1" applyFont="1" applyFill="1" applyBorder="1"/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urrency" xfId="29" builtinId="4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239"/>
  <sheetViews>
    <sheetView tabSelected="1" zoomScaleNormal="100" workbookViewId="0">
      <selection sqref="A1:D1"/>
    </sheetView>
  </sheetViews>
  <sheetFormatPr defaultColWidth="9.140625" defaultRowHeight="12.75" x14ac:dyDescent="0.2"/>
  <cols>
    <col min="1" max="1" width="15.28515625" style="1" customWidth="1"/>
    <col min="2" max="2" width="9.85546875" style="1" bestFit="1" customWidth="1"/>
    <col min="3" max="3" width="45" style="1" customWidth="1"/>
    <col min="4" max="4" width="29" style="9" customWidth="1"/>
    <col min="5" max="5" width="12.85546875" style="1" bestFit="1" customWidth="1"/>
    <col min="6" max="6" width="10.28515625" style="1" bestFit="1" customWidth="1"/>
    <col min="7" max="16384" width="9.140625" style="1"/>
  </cols>
  <sheetData>
    <row r="1" spans="1:7" ht="20.25" x14ac:dyDescent="0.3">
      <c r="A1" s="34" t="s">
        <v>364</v>
      </c>
      <c r="B1" s="34"/>
      <c r="C1" s="34"/>
      <c r="D1" s="34"/>
    </row>
    <row r="2" spans="1:7" ht="20.25" x14ac:dyDescent="0.3">
      <c r="A2" s="35"/>
      <c r="B2" s="35"/>
      <c r="C2" s="35"/>
      <c r="D2" s="36"/>
    </row>
    <row r="3" spans="1:7" ht="13.5" thickBot="1" x14ac:dyDescent="0.25"/>
    <row r="4" spans="1:7" ht="18.75" thickBot="1" x14ac:dyDescent="0.3">
      <c r="A4" s="28" t="s">
        <v>89</v>
      </c>
      <c r="B4" s="29"/>
      <c r="C4" s="29"/>
      <c r="D4" s="30"/>
    </row>
    <row r="5" spans="1:7" ht="15" x14ac:dyDescent="0.25">
      <c r="A5" s="33" t="s">
        <v>278</v>
      </c>
      <c r="B5" s="33"/>
      <c r="C5" s="33"/>
      <c r="D5" s="33"/>
    </row>
    <row r="6" spans="1:7" ht="18" x14ac:dyDescent="0.25">
      <c r="A6" s="3"/>
      <c r="B6" s="3"/>
      <c r="C6" s="3"/>
      <c r="D6" s="37"/>
    </row>
    <row r="7" spans="1:7" x14ac:dyDescent="0.2">
      <c r="A7" s="19" t="s">
        <v>105</v>
      </c>
      <c r="C7" s="2"/>
    </row>
    <row r="9" spans="1:7" x14ac:dyDescent="0.2">
      <c r="B9" s="2" t="s">
        <v>119</v>
      </c>
      <c r="C9" s="2" t="s">
        <v>91</v>
      </c>
      <c r="D9" s="4">
        <f>17181710+6021120+144</f>
        <v>23202974</v>
      </c>
    </row>
    <row r="10" spans="1:7" x14ac:dyDescent="0.2">
      <c r="B10" s="2"/>
      <c r="C10" s="5" t="s">
        <v>120</v>
      </c>
      <c r="D10" s="20">
        <f>SUM(D9)</f>
        <v>23202974</v>
      </c>
    </row>
    <row r="11" spans="1:7" x14ac:dyDescent="0.2">
      <c r="B11" s="2"/>
      <c r="C11" s="2"/>
    </row>
    <row r="12" spans="1:7" x14ac:dyDescent="0.2">
      <c r="B12" s="2" t="s">
        <v>1</v>
      </c>
      <c r="C12" s="2" t="s">
        <v>2</v>
      </c>
      <c r="D12" s="9">
        <v>4000</v>
      </c>
    </row>
    <row r="13" spans="1:7" x14ac:dyDescent="0.2">
      <c r="B13" s="2" t="s">
        <v>11</v>
      </c>
      <c r="C13" s="2" t="s">
        <v>12</v>
      </c>
      <c r="D13" s="13">
        <f>45818</f>
        <v>45818</v>
      </c>
    </row>
    <row r="14" spans="1:7" x14ac:dyDescent="0.2">
      <c r="B14" s="2"/>
      <c r="C14" s="5" t="s">
        <v>121</v>
      </c>
      <c r="D14" s="20">
        <f>SUM(D12:D13)</f>
        <v>49818</v>
      </c>
      <c r="F14" s="12"/>
      <c r="G14" s="12"/>
    </row>
    <row r="15" spans="1:7" x14ac:dyDescent="0.2">
      <c r="B15" s="2"/>
      <c r="C15" s="2"/>
    </row>
    <row r="16" spans="1:7" x14ac:dyDescent="0.2">
      <c r="B16" s="2" t="s">
        <v>15</v>
      </c>
      <c r="C16" s="2" t="s">
        <v>16</v>
      </c>
      <c r="D16" s="9">
        <v>7000</v>
      </c>
    </row>
    <row r="17" spans="2:4" x14ac:dyDescent="0.2">
      <c r="B17" s="2" t="s">
        <v>21</v>
      </c>
      <c r="C17" s="2" t="s">
        <v>22</v>
      </c>
      <c r="D17" s="9">
        <v>2000</v>
      </c>
    </row>
    <row r="18" spans="2:4" x14ac:dyDescent="0.2">
      <c r="B18" s="2" t="s">
        <v>57</v>
      </c>
      <c r="C18" s="2" t="s">
        <v>58</v>
      </c>
      <c r="D18" s="9">
        <v>2870</v>
      </c>
    </row>
    <row r="19" spans="2:4" x14ac:dyDescent="0.2">
      <c r="B19" s="2" t="s">
        <v>25</v>
      </c>
      <c r="C19" s="2" t="s">
        <v>26</v>
      </c>
      <c r="D19" s="9">
        <v>4500</v>
      </c>
    </row>
    <row r="20" spans="2:4" x14ac:dyDescent="0.2">
      <c r="B20" s="2" t="s">
        <v>59</v>
      </c>
      <c r="C20" s="2" t="s">
        <v>60</v>
      </c>
      <c r="D20" s="9">
        <v>9000</v>
      </c>
    </row>
    <row r="21" spans="2:4" x14ac:dyDescent="0.2">
      <c r="B21" s="2" t="s">
        <v>29</v>
      </c>
      <c r="C21" s="2" t="s">
        <v>30</v>
      </c>
      <c r="D21" s="13">
        <f>450159</f>
        <v>450159</v>
      </c>
    </row>
    <row r="22" spans="2:4" x14ac:dyDescent="0.2">
      <c r="B22" s="2"/>
      <c r="C22" s="5" t="s">
        <v>122</v>
      </c>
      <c r="D22" s="20">
        <f>SUM(D16:D21)</f>
        <v>475529</v>
      </c>
    </row>
    <row r="23" spans="2:4" x14ac:dyDescent="0.2">
      <c r="B23" s="2"/>
      <c r="C23" s="2"/>
    </row>
    <row r="24" spans="2:4" x14ac:dyDescent="0.2">
      <c r="B24" s="2" t="s">
        <v>31</v>
      </c>
      <c r="C24" s="2" t="s">
        <v>32</v>
      </c>
      <c r="D24" s="9">
        <v>1500</v>
      </c>
    </row>
    <row r="25" spans="2:4" x14ac:dyDescent="0.2">
      <c r="B25" s="2" t="s">
        <v>33</v>
      </c>
      <c r="C25" s="2" t="s">
        <v>34</v>
      </c>
      <c r="D25" s="9">
        <v>1500</v>
      </c>
    </row>
    <row r="26" spans="2:4" x14ac:dyDescent="0.2">
      <c r="B26" s="2" t="s">
        <v>42</v>
      </c>
      <c r="C26" s="2" t="s">
        <v>43</v>
      </c>
      <c r="D26" s="9">
        <v>500</v>
      </c>
    </row>
    <row r="27" spans="2:4" x14ac:dyDescent="0.2">
      <c r="B27" s="2" t="s">
        <v>44</v>
      </c>
      <c r="C27" s="2" t="s">
        <v>39</v>
      </c>
      <c r="D27" s="9">
        <v>7500</v>
      </c>
    </row>
    <row r="28" spans="2:4" x14ac:dyDescent="0.2">
      <c r="B28" s="2" t="s">
        <v>45</v>
      </c>
      <c r="C28" s="2" t="s">
        <v>46</v>
      </c>
      <c r="D28" s="13">
        <v>8000</v>
      </c>
    </row>
    <row r="29" spans="2:4" x14ac:dyDescent="0.2">
      <c r="B29" s="2"/>
      <c r="C29" s="5" t="s">
        <v>123</v>
      </c>
      <c r="D29" s="21">
        <f>SUM(D24:D28)</f>
        <v>19000</v>
      </c>
    </row>
    <row r="30" spans="2:4" x14ac:dyDescent="0.2">
      <c r="B30" s="2"/>
      <c r="C30" s="2"/>
    </row>
    <row r="31" spans="2:4" x14ac:dyDescent="0.2">
      <c r="B31" s="27" t="s">
        <v>114</v>
      </c>
      <c r="C31" s="27"/>
      <c r="D31" s="22">
        <f>+D10+D14+D22+D29</f>
        <v>23747321</v>
      </c>
    </row>
    <row r="33" spans="1:4" x14ac:dyDescent="0.2">
      <c r="B33" s="2"/>
      <c r="C33" s="2"/>
    </row>
    <row r="34" spans="1:4" x14ac:dyDescent="0.2">
      <c r="A34" s="19" t="s">
        <v>106</v>
      </c>
      <c r="C34" s="2"/>
    </row>
    <row r="36" spans="1:4" x14ac:dyDescent="0.2">
      <c r="B36" s="2" t="s">
        <v>119</v>
      </c>
      <c r="C36" s="2" t="s">
        <v>91</v>
      </c>
      <c r="D36" s="13">
        <f>107074+84250</f>
        <v>191324</v>
      </c>
    </row>
    <row r="37" spans="1:4" x14ac:dyDescent="0.2">
      <c r="B37" s="2"/>
      <c r="C37" s="5" t="s">
        <v>120</v>
      </c>
      <c r="D37" s="20">
        <f>SUM(D36)</f>
        <v>191324</v>
      </c>
    </row>
    <row r="38" spans="1:4" x14ac:dyDescent="0.2">
      <c r="B38" s="2"/>
      <c r="C38" s="2"/>
    </row>
    <row r="39" spans="1:4" x14ac:dyDescent="0.2">
      <c r="B39" s="2" t="s">
        <v>1</v>
      </c>
      <c r="C39" s="2" t="s">
        <v>2</v>
      </c>
      <c r="D39" s="9">
        <v>2500</v>
      </c>
    </row>
    <row r="40" spans="1:4" x14ac:dyDescent="0.2">
      <c r="B40" s="2" t="s">
        <v>5</v>
      </c>
      <c r="C40" s="2" t="s">
        <v>6</v>
      </c>
      <c r="D40" s="13">
        <v>1000</v>
      </c>
    </row>
    <row r="41" spans="1:4" x14ac:dyDescent="0.2">
      <c r="B41" s="2"/>
      <c r="C41" s="5" t="s">
        <v>121</v>
      </c>
      <c r="D41" s="20">
        <f>SUM(D39:D40)</f>
        <v>3500</v>
      </c>
    </row>
    <row r="42" spans="1:4" x14ac:dyDescent="0.2">
      <c r="B42" s="2"/>
      <c r="C42" s="2"/>
    </row>
    <row r="43" spans="1:4" x14ac:dyDescent="0.2">
      <c r="B43" s="2" t="s">
        <v>21</v>
      </c>
      <c r="C43" s="2" t="s">
        <v>22</v>
      </c>
      <c r="D43" s="9">
        <v>31000</v>
      </c>
    </row>
    <row r="44" spans="1:4" x14ac:dyDescent="0.2">
      <c r="B44" s="2" t="s">
        <v>23</v>
      </c>
      <c r="C44" s="2" t="s">
        <v>24</v>
      </c>
      <c r="D44" s="9">
        <v>6000</v>
      </c>
    </row>
    <row r="45" spans="1:4" x14ac:dyDescent="0.2">
      <c r="B45" s="2" t="s">
        <v>29</v>
      </c>
      <c r="C45" s="2" t="s">
        <v>30</v>
      </c>
      <c r="D45" s="13">
        <v>2500</v>
      </c>
    </row>
    <row r="46" spans="1:4" x14ac:dyDescent="0.2">
      <c r="B46" s="2"/>
      <c r="C46" s="5" t="s">
        <v>122</v>
      </c>
      <c r="D46" s="20">
        <f>SUM(D43:D45)</f>
        <v>39500</v>
      </c>
    </row>
    <row r="47" spans="1:4" x14ac:dyDescent="0.2">
      <c r="B47" s="2"/>
      <c r="C47" s="2"/>
    </row>
    <row r="48" spans="1:4" x14ac:dyDescent="0.2">
      <c r="B48" s="27" t="s">
        <v>113</v>
      </c>
      <c r="C48" s="27"/>
      <c r="D48" s="22">
        <f>+D37+D41+D46</f>
        <v>234324</v>
      </c>
    </row>
    <row r="49" spans="1:4" x14ac:dyDescent="0.2">
      <c r="B49" s="25"/>
      <c r="C49" s="25"/>
      <c r="D49" s="21"/>
    </row>
    <row r="50" spans="1:4" x14ac:dyDescent="0.2">
      <c r="B50" s="25"/>
      <c r="C50" s="25"/>
      <c r="D50" s="21"/>
    </row>
    <row r="51" spans="1:4" x14ac:dyDescent="0.2">
      <c r="A51" s="19" t="s">
        <v>107</v>
      </c>
      <c r="C51" s="2"/>
    </row>
    <row r="53" spans="1:4" x14ac:dyDescent="0.2">
      <c r="B53" s="2" t="s">
        <v>119</v>
      </c>
      <c r="C53" s="2" t="s">
        <v>91</v>
      </c>
      <c r="D53" s="13">
        <f>297054+145321</f>
        <v>442375</v>
      </c>
    </row>
    <row r="54" spans="1:4" x14ac:dyDescent="0.2">
      <c r="B54" s="2"/>
      <c r="C54" s="5" t="s">
        <v>120</v>
      </c>
      <c r="D54" s="20">
        <f>SUM(D53)</f>
        <v>442375</v>
      </c>
    </row>
    <row r="55" spans="1:4" x14ac:dyDescent="0.2">
      <c r="B55" s="2"/>
      <c r="C55" s="5"/>
      <c r="D55" s="20"/>
    </row>
    <row r="56" spans="1:4" x14ac:dyDescent="0.2">
      <c r="B56" s="2" t="s">
        <v>45</v>
      </c>
      <c r="C56" s="2" t="s">
        <v>46</v>
      </c>
      <c r="D56" s="13">
        <v>15000</v>
      </c>
    </row>
    <row r="57" spans="1:4" x14ac:dyDescent="0.2">
      <c r="B57" s="2"/>
      <c r="C57" s="5" t="s">
        <v>123</v>
      </c>
      <c r="D57" s="20">
        <f>SUM(D56:D56)</f>
        <v>15000</v>
      </c>
    </row>
    <row r="58" spans="1:4" x14ac:dyDescent="0.2">
      <c r="B58" s="2"/>
      <c r="C58" s="2"/>
    </row>
    <row r="59" spans="1:4" x14ac:dyDescent="0.2">
      <c r="B59" s="27" t="s">
        <v>125</v>
      </c>
      <c r="C59" s="27"/>
      <c r="D59" s="22">
        <f>+D54+D57</f>
        <v>457375</v>
      </c>
    </row>
    <row r="61" spans="1:4" x14ac:dyDescent="0.2">
      <c r="B61" s="2"/>
      <c r="C61" s="2"/>
    </row>
    <row r="62" spans="1:4" x14ac:dyDescent="0.2">
      <c r="A62" s="19" t="s">
        <v>108</v>
      </c>
      <c r="C62" s="2"/>
    </row>
    <row r="64" spans="1:4" x14ac:dyDescent="0.2">
      <c r="B64" s="2" t="s">
        <v>119</v>
      </c>
      <c r="C64" s="2" t="s">
        <v>91</v>
      </c>
      <c r="D64" s="13">
        <f>2140272+870146</f>
        <v>3010418</v>
      </c>
    </row>
    <row r="65" spans="1:4" x14ac:dyDescent="0.2">
      <c r="B65" s="2"/>
      <c r="C65" s="5" t="s">
        <v>120</v>
      </c>
      <c r="D65" s="20">
        <f>SUM(D64)</f>
        <v>3010418</v>
      </c>
    </row>
    <row r="66" spans="1:4" x14ac:dyDescent="0.2">
      <c r="B66" s="2"/>
      <c r="C66" s="2"/>
    </row>
    <row r="67" spans="1:4" x14ac:dyDescent="0.2">
      <c r="B67" s="2" t="s">
        <v>21</v>
      </c>
      <c r="C67" s="2" t="s">
        <v>22</v>
      </c>
      <c r="D67" s="9">
        <v>2500</v>
      </c>
    </row>
    <row r="68" spans="1:4" x14ac:dyDescent="0.2">
      <c r="B68" s="2" t="s">
        <v>29</v>
      </c>
      <c r="C68" s="2" t="s">
        <v>30</v>
      </c>
      <c r="D68" s="13">
        <v>20000</v>
      </c>
    </row>
    <row r="69" spans="1:4" x14ac:dyDescent="0.2">
      <c r="B69" s="2"/>
      <c r="C69" s="5" t="s">
        <v>122</v>
      </c>
      <c r="D69" s="20">
        <f>SUM(D67:D68)</f>
        <v>22500</v>
      </c>
    </row>
    <row r="70" spans="1:4" x14ac:dyDescent="0.2">
      <c r="B70" s="2"/>
      <c r="C70" s="2"/>
    </row>
    <row r="71" spans="1:4" x14ac:dyDescent="0.2">
      <c r="B71" s="2" t="s">
        <v>40</v>
      </c>
      <c r="C71" s="2" t="s">
        <v>41</v>
      </c>
      <c r="D71" s="13">
        <v>3000</v>
      </c>
    </row>
    <row r="72" spans="1:4" x14ac:dyDescent="0.2">
      <c r="B72" s="2"/>
      <c r="C72" s="5" t="s">
        <v>123</v>
      </c>
      <c r="D72" s="20">
        <f>SUM(D71:D71)</f>
        <v>3000</v>
      </c>
    </row>
    <row r="73" spans="1:4" x14ac:dyDescent="0.2">
      <c r="B73" s="2"/>
      <c r="C73" s="2"/>
    </row>
    <row r="74" spans="1:4" x14ac:dyDescent="0.2">
      <c r="B74" s="27" t="s">
        <v>126</v>
      </c>
      <c r="C74" s="27"/>
      <c r="D74" s="22">
        <f>+D65+D69+D72</f>
        <v>3035918</v>
      </c>
    </row>
    <row r="76" spans="1:4" x14ac:dyDescent="0.2">
      <c r="B76" s="2"/>
      <c r="C76" s="2"/>
    </row>
    <row r="77" spans="1:4" x14ac:dyDescent="0.2">
      <c r="A77" s="19" t="s">
        <v>109</v>
      </c>
      <c r="C77" s="2"/>
    </row>
    <row r="79" spans="1:4" x14ac:dyDescent="0.2">
      <c r="B79" s="2" t="s">
        <v>119</v>
      </c>
      <c r="C79" s="2" t="s">
        <v>91</v>
      </c>
      <c r="D79" s="13">
        <f>1097816+363787+25</f>
        <v>1461628</v>
      </c>
    </row>
    <row r="80" spans="1:4" x14ac:dyDescent="0.2">
      <c r="B80" s="2"/>
      <c r="C80" s="5" t="s">
        <v>120</v>
      </c>
      <c r="D80" s="20">
        <f>SUM(D79)</f>
        <v>1461628</v>
      </c>
    </row>
    <row r="81" spans="1:7" x14ac:dyDescent="0.2">
      <c r="B81" s="2"/>
      <c r="C81" s="2"/>
    </row>
    <row r="82" spans="1:7" x14ac:dyDescent="0.2">
      <c r="B82" s="2" t="s">
        <v>11</v>
      </c>
      <c r="C82" s="2" t="s">
        <v>12</v>
      </c>
      <c r="D82" s="13">
        <f>2434</f>
        <v>2434</v>
      </c>
    </row>
    <row r="83" spans="1:7" x14ac:dyDescent="0.2">
      <c r="B83" s="2"/>
      <c r="C83" s="5" t="s">
        <v>121</v>
      </c>
      <c r="D83" s="20">
        <f>SUM(D82:D82)</f>
        <v>2434</v>
      </c>
    </row>
    <row r="84" spans="1:7" x14ac:dyDescent="0.2">
      <c r="B84" s="2"/>
      <c r="C84" s="2"/>
    </row>
    <row r="85" spans="1:7" x14ac:dyDescent="0.2">
      <c r="B85" s="2" t="s">
        <v>21</v>
      </c>
      <c r="C85" s="2" t="s">
        <v>22</v>
      </c>
      <c r="D85" s="9">
        <v>800</v>
      </c>
    </row>
    <row r="86" spans="1:7" x14ac:dyDescent="0.2">
      <c r="B86" s="2" t="s">
        <v>29</v>
      </c>
      <c r="C86" s="2" t="s">
        <v>30</v>
      </c>
      <c r="D86" s="13">
        <f>4100</f>
        <v>4100</v>
      </c>
      <c r="F86" s="12"/>
      <c r="G86" s="12"/>
    </row>
    <row r="87" spans="1:7" x14ac:dyDescent="0.2">
      <c r="B87" s="2"/>
      <c r="C87" s="5" t="s">
        <v>122</v>
      </c>
      <c r="D87" s="20">
        <f>SUM(D85:D86)</f>
        <v>4900</v>
      </c>
    </row>
    <row r="88" spans="1:7" x14ac:dyDescent="0.2">
      <c r="B88" s="2"/>
      <c r="C88" s="2"/>
    </row>
    <row r="89" spans="1:7" x14ac:dyDescent="0.2">
      <c r="B89" s="2" t="s">
        <v>31</v>
      </c>
      <c r="C89" s="2" t="s">
        <v>32</v>
      </c>
      <c r="D89" s="9">
        <v>1200</v>
      </c>
    </row>
    <row r="90" spans="1:7" x14ac:dyDescent="0.2">
      <c r="B90" s="2" t="s">
        <v>42</v>
      </c>
      <c r="C90" s="2" t="s">
        <v>280</v>
      </c>
      <c r="D90" s="13">
        <v>2600</v>
      </c>
    </row>
    <row r="91" spans="1:7" x14ac:dyDescent="0.2">
      <c r="B91" s="2"/>
      <c r="C91" s="5" t="s">
        <v>123</v>
      </c>
      <c r="D91" s="20">
        <f>SUM(D89:D90)</f>
        <v>3800</v>
      </c>
    </row>
    <row r="92" spans="1:7" x14ac:dyDescent="0.2">
      <c r="B92" s="2"/>
      <c r="C92" s="2"/>
    </row>
    <row r="93" spans="1:7" x14ac:dyDescent="0.2">
      <c r="B93" s="27" t="s">
        <v>127</v>
      </c>
      <c r="C93" s="27"/>
      <c r="D93" s="22">
        <f>+D80+D87+D91+D83</f>
        <v>1472762</v>
      </c>
    </row>
    <row r="95" spans="1:7" x14ac:dyDescent="0.2">
      <c r="B95" s="2"/>
      <c r="C95" s="2"/>
    </row>
    <row r="96" spans="1:7" x14ac:dyDescent="0.2">
      <c r="A96" s="19" t="s">
        <v>111</v>
      </c>
      <c r="C96" s="2"/>
    </row>
    <row r="98" spans="1:4" x14ac:dyDescent="0.2">
      <c r="B98" s="2" t="s">
        <v>119</v>
      </c>
      <c r="C98" s="2" t="s">
        <v>91</v>
      </c>
      <c r="D98" s="13">
        <f>72736+104198</f>
        <v>176934</v>
      </c>
    </row>
    <row r="99" spans="1:4" x14ac:dyDescent="0.2">
      <c r="B99" s="2"/>
      <c r="C99" s="5" t="s">
        <v>120</v>
      </c>
      <c r="D99" s="20">
        <f>SUM(D98)</f>
        <v>176934</v>
      </c>
    </row>
    <row r="100" spans="1:4" x14ac:dyDescent="0.2">
      <c r="B100" s="2"/>
      <c r="C100" s="2"/>
    </row>
    <row r="101" spans="1:4" x14ac:dyDescent="0.2">
      <c r="B101" s="2" t="s">
        <v>29</v>
      </c>
      <c r="C101" s="2" t="s">
        <v>30</v>
      </c>
      <c r="D101" s="13">
        <v>6200</v>
      </c>
    </row>
    <row r="102" spans="1:4" x14ac:dyDescent="0.2">
      <c r="B102" s="2"/>
      <c r="C102" s="5" t="s">
        <v>122</v>
      </c>
      <c r="D102" s="20">
        <f>SUM(D101)</f>
        <v>6200</v>
      </c>
    </row>
    <row r="103" spans="1:4" x14ac:dyDescent="0.2">
      <c r="B103" s="2"/>
      <c r="C103" s="2"/>
    </row>
    <row r="104" spans="1:4" x14ac:dyDescent="0.2">
      <c r="B104" s="27" t="s">
        <v>129</v>
      </c>
      <c r="C104" s="27"/>
      <c r="D104" s="22">
        <f>+D99+D102</f>
        <v>183134</v>
      </c>
    </row>
    <row r="106" spans="1:4" x14ac:dyDescent="0.2">
      <c r="B106" s="2"/>
      <c r="C106" s="2"/>
    </row>
    <row r="107" spans="1:4" x14ac:dyDescent="0.2">
      <c r="A107" s="19" t="s">
        <v>90</v>
      </c>
      <c r="C107" s="2"/>
    </row>
    <row r="109" spans="1:4" x14ac:dyDescent="0.2">
      <c r="B109" s="2" t="s">
        <v>119</v>
      </c>
      <c r="C109" s="2" t="s">
        <v>91</v>
      </c>
      <c r="D109" s="13">
        <f>886134+85474</f>
        <v>971608</v>
      </c>
    </row>
    <row r="110" spans="1:4" x14ac:dyDescent="0.2">
      <c r="B110" s="2"/>
      <c r="C110" s="5" t="s">
        <v>120</v>
      </c>
      <c r="D110" s="20">
        <f>SUM(D109)</f>
        <v>971608</v>
      </c>
    </row>
    <row r="111" spans="1:4" x14ac:dyDescent="0.2">
      <c r="B111" s="2"/>
      <c r="C111" s="5"/>
    </row>
    <row r="112" spans="1:4" x14ac:dyDescent="0.2">
      <c r="B112" s="2" t="s">
        <v>1</v>
      </c>
      <c r="C112" s="2" t="s">
        <v>2</v>
      </c>
      <c r="D112" s="9">
        <v>9330</v>
      </c>
    </row>
    <row r="113" spans="2:8" x14ac:dyDescent="0.2">
      <c r="B113" s="2" t="s">
        <v>283</v>
      </c>
      <c r="C113" s="2" t="s">
        <v>284</v>
      </c>
      <c r="D113" s="13">
        <v>750</v>
      </c>
    </row>
    <row r="114" spans="2:8" x14ac:dyDescent="0.2">
      <c r="B114" s="2"/>
      <c r="C114" s="5" t="s">
        <v>121</v>
      </c>
      <c r="D114" s="20">
        <f>SUM(D112:D113)</f>
        <v>10080</v>
      </c>
      <c r="G114" s="12"/>
      <c r="H114" s="12"/>
    </row>
    <row r="115" spans="2:8" x14ac:dyDescent="0.2">
      <c r="B115" s="2"/>
      <c r="C115" s="2"/>
    </row>
    <row r="116" spans="2:8" x14ac:dyDescent="0.2">
      <c r="B116" s="2" t="s">
        <v>15</v>
      </c>
      <c r="C116" s="2" t="s">
        <v>16</v>
      </c>
      <c r="D116" s="9">
        <v>7500</v>
      </c>
    </row>
    <row r="117" spans="2:8" x14ac:dyDescent="0.2">
      <c r="B117" s="2" t="s">
        <v>25</v>
      </c>
      <c r="C117" s="2" t="s">
        <v>26</v>
      </c>
      <c r="D117" s="9">
        <v>350</v>
      </c>
    </row>
    <row r="118" spans="2:8" x14ac:dyDescent="0.2">
      <c r="B118" s="2" t="s">
        <v>27</v>
      </c>
      <c r="C118" s="2" t="s">
        <v>28</v>
      </c>
      <c r="D118" s="9">
        <f>253531-252531</f>
        <v>1000</v>
      </c>
    </row>
    <row r="119" spans="2:8" x14ac:dyDescent="0.2">
      <c r="B119" s="2" t="s">
        <v>59</v>
      </c>
      <c r="C119" s="2" t="s">
        <v>60</v>
      </c>
      <c r="D119" s="9">
        <v>7500</v>
      </c>
    </row>
    <row r="120" spans="2:8" x14ac:dyDescent="0.2">
      <c r="B120" s="2" t="s">
        <v>29</v>
      </c>
      <c r="C120" s="2" t="s">
        <v>30</v>
      </c>
      <c r="D120" s="13">
        <v>132860</v>
      </c>
    </row>
    <row r="121" spans="2:8" x14ac:dyDescent="0.2">
      <c r="B121" s="2"/>
      <c r="C121" s="5" t="s">
        <v>122</v>
      </c>
      <c r="D121" s="20">
        <f>SUM(D116:D120)</f>
        <v>149210</v>
      </c>
    </row>
    <row r="122" spans="2:8" x14ac:dyDescent="0.2">
      <c r="B122" s="2"/>
      <c r="C122" s="2"/>
    </row>
    <row r="123" spans="2:8" x14ac:dyDescent="0.2">
      <c r="B123" s="2" t="s">
        <v>31</v>
      </c>
      <c r="C123" s="2" t="s">
        <v>32</v>
      </c>
      <c r="D123" s="9">
        <f>4280</f>
        <v>4280</v>
      </c>
    </row>
    <row r="124" spans="2:8" x14ac:dyDescent="0.2">
      <c r="B124" s="2" t="s">
        <v>33</v>
      </c>
      <c r="C124" s="2" t="s">
        <v>34</v>
      </c>
      <c r="D124" s="9">
        <f>215535</f>
        <v>215535</v>
      </c>
    </row>
    <row r="125" spans="2:8" x14ac:dyDescent="0.2">
      <c r="B125" s="2" t="s">
        <v>40</v>
      </c>
      <c r="C125" s="2" t="s">
        <v>41</v>
      </c>
      <c r="D125" s="9">
        <v>5780</v>
      </c>
    </row>
    <row r="126" spans="2:8" x14ac:dyDescent="0.2">
      <c r="B126" s="2" t="s">
        <v>42</v>
      </c>
      <c r="C126" s="2" t="s">
        <v>43</v>
      </c>
      <c r="D126" s="9">
        <v>1930</v>
      </c>
    </row>
    <row r="127" spans="2:8" x14ac:dyDescent="0.2">
      <c r="B127" s="2" t="s">
        <v>44</v>
      </c>
      <c r="C127" s="2" t="s">
        <v>39</v>
      </c>
      <c r="D127" s="9">
        <v>19680</v>
      </c>
    </row>
    <row r="128" spans="2:8" x14ac:dyDescent="0.2">
      <c r="B128" s="2" t="s">
        <v>45</v>
      </c>
      <c r="C128" s="2" t="s">
        <v>46</v>
      </c>
      <c r="D128" s="13">
        <v>3725</v>
      </c>
    </row>
    <row r="129" spans="1:8" x14ac:dyDescent="0.2">
      <c r="B129" s="2"/>
      <c r="C129" s="5" t="s">
        <v>123</v>
      </c>
      <c r="D129" s="20">
        <f>SUM(D123:D128)</f>
        <v>250930</v>
      </c>
    </row>
    <row r="130" spans="1:8" x14ac:dyDescent="0.2">
      <c r="B130" s="2"/>
      <c r="C130" s="5"/>
      <c r="D130" s="20"/>
    </row>
    <row r="131" spans="1:8" x14ac:dyDescent="0.2">
      <c r="B131" s="2" t="s">
        <v>47</v>
      </c>
      <c r="C131" s="2" t="s">
        <v>48</v>
      </c>
      <c r="D131" s="13">
        <v>7500</v>
      </c>
    </row>
    <row r="132" spans="1:8" x14ac:dyDescent="0.2">
      <c r="B132" s="2"/>
      <c r="C132" s="5" t="s">
        <v>124</v>
      </c>
      <c r="D132" s="20">
        <f>SUM(D131)</f>
        <v>7500</v>
      </c>
    </row>
    <row r="133" spans="1:8" x14ac:dyDescent="0.2">
      <c r="B133" s="2"/>
      <c r="C133" s="2"/>
    </row>
    <row r="134" spans="1:8" x14ac:dyDescent="0.2">
      <c r="B134" s="27" t="s">
        <v>130</v>
      </c>
      <c r="C134" s="27"/>
      <c r="D134" s="22">
        <f>+D110+D114+D121+D129+D132</f>
        <v>1389328</v>
      </c>
    </row>
    <row r="136" spans="1:8" x14ac:dyDescent="0.2">
      <c r="B136" s="2"/>
      <c r="C136" s="2"/>
    </row>
    <row r="137" spans="1:8" x14ac:dyDescent="0.2">
      <c r="A137" s="19" t="s">
        <v>102</v>
      </c>
      <c r="C137" s="2"/>
    </row>
    <row r="139" spans="1:8" x14ac:dyDescent="0.2">
      <c r="B139" s="2" t="s">
        <v>3</v>
      </c>
      <c r="C139" s="2" t="s">
        <v>4</v>
      </c>
      <c r="D139" s="9">
        <f>234223-490-228733</f>
        <v>5000</v>
      </c>
      <c r="F139" s="12"/>
      <c r="H139" s="12"/>
    </row>
    <row r="140" spans="1:8" x14ac:dyDescent="0.2">
      <c r="B140" s="2" t="s">
        <v>65</v>
      </c>
      <c r="C140" s="2" t="s">
        <v>66</v>
      </c>
      <c r="D140" s="9">
        <f>160000+45000</f>
        <v>205000</v>
      </c>
    </row>
    <row r="141" spans="1:8" x14ac:dyDescent="0.2">
      <c r="B141" s="2" t="s">
        <v>7</v>
      </c>
      <c r="C141" s="2" t="s">
        <v>8</v>
      </c>
      <c r="D141" s="9">
        <f>14200+10000</f>
        <v>24200</v>
      </c>
    </row>
    <row r="142" spans="1:8" x14ac:dyDescent="0.2">
      <c r="B142" s="2" t="s">
        <v>67</v>
      </c>
      <c r="C142" s="2" t="s">
        <v>68</v>
      </c>
      <c r="D142" s="9">
        <f>756036+205380</f>
        <v>961416</v>
      </c>
    </row>
    <row r="143" spans="1:8" x14ac:dyDescent="0.2">
      <c r="B143" s="2" t="s">
        <v>69</v>
      </c>
      <c r="C143" s="2" t="s">
        <v>70</v>
      </c>
      <c r="D143" s="13">
        <f>50000+15000</f>
        <v>65000</v>
      </c>
    </row>
    <row r="144" spans="1:8" x14ac:dyDescent="0.2">
      <c r="B144" s="2"/>
      <c r="C144" s="5" t="s">
        <v>121</v>
      </c>
      <c r="D144" s="20">
        <f>SUM(D139:D143)</f>
        <v>1260616</v>
      </c>
    </row>
    <row r="145" spans="1:4" x14ac:dyDescent="0.2">
      <c r="B145" s="2"/>
      <c r="C145" s="2"/>
    </row>
    <row r="146" spans="1:4" x14ac:dyDescent="0.2">
      <c r="B146" s="2" t="s">
        <v>71</v>
      </c>
      <c r="C146" s="2" t="s">
        <v>72</v>
      </c>
      <c r="D146" s="13">
        <f>60000+17000</f>
        <v>77000</v>
      </c>
    </row>
    <row r="147" spans="1:4" x14ac:dyDescent="0.2">
      <c r="B147" s="2"/>
      <c r="C147" s="5" t="s">
        <v>122</v>
      </c>
      <c r="D147" s="20">
        <f>SUM(D146)</f>
        <v>77000</v>
      </c>
    </row>
    <row r="148" spans="1:4" x14ac:dyDescent="0.2">
      <c r="B148" s="2"/>
      <c r="C148" s="2"/>
    </row>
    <row r="149" spans="1:4" x14ac:dyDescent="0.2">
      <c r="B149" s="27" t="s">
        <v>131</v>
      </c>
      <c r="C149" s="27"/>
      <c r="D149" s="22">
        <f>+D147+D144</f>
        <v>1337616</v>
      </c>
    </row>
    <row r="154" spans="1:4" ht="16.5" thickBot="1" x14ac:dyDescent="0.3">
      <c r="B154" s="31" t="s">
        <v>112</v>
      </c>
      <c r="C154" s="31"/>
      <c r="D154" s="6">
        <f>+D31+D48+D74+D93+D104+D134+D149+D59</f>
        <v>31857778</v>
      </c>
    </row>
    <row r="155" spans="1:4" ht="13.5" thickTop="1" x14ac:dyDescent="0.2"/>
    <row r="156" spans="1:4" ht="13.5" thickBot="1" x14ac:dyDescent="0.25">
      <c r="B156" s="2"/>
      <c r="C156" s="2"/>
    </row>
    <row r="157" spans="1:4" ht="18.75" thickBot="1" x14ac:dyDescent="0.3">
      <c r="A157" s="28" t="s">
        <v>356</v>
      </c>
      <c r="B157" s="29"/>
      <c r="C157" s="29"/>
      <c r="D157" s="30"/>
    </row>
    <row r="158" spans="1:4" ht="18" x14ac:dyDescent="0.25">
      <c r="A158" s="3"/>
      <c r="B158" s="3"/>
      <c r="C158" s="3"/>
      <c r="D158" s="37"/>
    </row>
    <row r="159" spans="1:4" x14ac:dyDescent="0.2">
      <c r="A159" s="19" t="s">
        <v>105</v>
      </c>
      <c r="C159" s="2"/>
    </row>
    <row r="161" spans="2:7" x14ac:dyDescent="0.2">
      <c r="B161" s="2" t="s">
        <v>119</v>
      </c>
      <c r="C161" s="2" t="s">
        <v>91</v>
      </c>
      <c r="D161" s="4">
        <v>1771888</v>
      </c>
    </row>
    <row r="162" spans="2:7" x14ac:dyDescent="0.2">
      <c r="B162" s="2"/>
      <c r="C162" s="5" t="s">
        <v>120</v>
      </c>
      <c r="D162" s="9">
        <f>SUM(D161)</f>
        <v>1771888</v>
      </c>
    </row>
    <row r="163" spans="2:7" x14ac:dyDescent="0.2">
      <c r="B163" s="2"/>
      <c r="C163" s="2"/>
    </row>
    <row r="164" spans="2:7" x14ac:dyDescent="0.2">
      <c r="B164" s="2" t="s">
        <v>1</v>
      </c>
      <c r="C164" s="2" t="s">
        <v>2</v>
      </c>
      <c r="D164" s="9">
        <v>250</v>
      </c>
    </row>
    <row r="165" spans="2:7" x14ac:dyDescent="0.2">
      <c r="B165" s="2" t="s">
        <v>11</v>
      </c>
      <c r="C165" s="2" t="s">
        <v>12</v>
      </c>
      <c r="D165" s="13">
        <v>3234</v>
      </c>
      <c r="F165" s="12"/>
    </row>
    <row r="166" spans="2:7" x14ac:dyDescent="0.2">
      <c r="B166" s="2"/>
      <c r="C166" s="5" t="s">
        <v>121</v>
      </c>
      <c r="D166" s="9">
        <f>SUM(D164:D165)</f>
        <v>3484</v>
      </c>
      <c r="G166" s="12"/>
    </row>
    <row r="167" spans="2:7" x14ac:dyDescent="0.2">
      <c r="B167" s="2"/>
      <c r="C167" s="2"/>
      <c r="G167" s="12"/>
    </row>
    <row r="168" spans="2:7" x14ac:dyDescent="0.2">
      <c r="B168" s="2" t="s">
        <v>15</v>
      </c>
      <c r="C168" s="2" t="s">
        <v>16</v>
      </c>
      <c r="D168" s="9">
        <v>250</v>
      </c>
      <c r="G168" s="12"/>
    </row>
    <row r="169" spans="2:7" x14ac:dyDescent="0.2">
      <c r="B169" s="2" t="s">
        <v>21</v>
      </c>
      <c r="C169" s="2" t="s">
        <v>22</v>
      </c>
      <c r="D169" s="9">
        <v>5000</v>
      </c>
    </row>
    <row r="170" spans="2:7" x14ac:dyDescent="0.2">
      <c r="B170" s="2" t="s">
        <v>57</v>
      </c>
      <c r="C170" s="2" t="s">
        <v>58</v>
      </c>
      <c r="D170" s="9">
        <v>15505</v>
      </c>
    </row>
    <row r="171" spans="2:7" x14ac:dyDescent="0.2">
      <c r="B171" s="2" t="s">
        <v>29</v>
      </c>
      <c r="C171" s="2" t="s">
        <v>30</v>
      </c>
      <c r="D171" s="13">
        <v>40123</v>
      </c>
      <c r="F171" s="12"/>
    </row>
    <row r="172" spans="2:7" x14ac:dyDescent="0.2">
      <c r="B172" s="2"/>
      <c r="C172" s="5" t="s">
        <v>122</v>
      </c>
      <c r="D172" s="9">
        <f>SUM(D168:D171)</f>
        <v>60878</v>
      </c>
    </row>
    <row r="173" spans="2:7" x14ac:dyDescent="0.2">
      <c r="B173" s="2"/>
      <c r="C173" s="5"/>
    </row>
    <row r="174" spans="2:7" x14ac:dyDescent="0.2">
      <c r="B174" s="2" t="s">
        <v>45</v>
      </c>
      <c r="C174" s="2" t="s">
        <v>46</v>
      </c>
      <c r="D174" s="13">
        <v>500</v>
      </c>
    </row>
    <row r="175" spans="2:7" x14ac:dyDescent="0.2">
      <c r="B175" s="2"/>
      <c r="C175" s="5" t="s">
        <v>123</v>
      </c>
      <c r="D175" s="20">
        <f>SUM(D174:D174)</f>
        <v>500</v>
      </c>
    </row>
    <row r="176" spans="2:7" x14ac:dyDescent="0.2">
      <c r="B176" s="2"/>
      <c r="C176" s="5"/>
    </row>
    <row r="177" spans="1:4" x14ac:dyDescent="0.2">
      <c r="B177" s="27" t="s">
        <v>114</v>
      </c>
      <c r="C177" s="27"/>
      <c r="D177" s="22">
        <f>+D162+D166+D172+D175</f>
        <v>1836750</v>
      </c>
    </row>
    <row r="178" spans="1:4" x14ac:dyDescent="0.2">
      <c r="B178" s="25"/>
      <c r="C178" s="25"/>
    </row>
    <row r="180" spans="1:4" x14ac:dyDescent="0.2">
      <c r="A180" s="19" t="s">
        <v>106</v>
      </c>
      <c r="C180" s="2"/>
    </row>
    <row r="182" spans="1:4" x14ac:dyDescent="0.2">
      <c r="B182" s="2" t="s">
        <v>119</v>
      </c>
      <c r="C182" s="2" t="s">
        <v>91</v>
      </c>
      <c r="D182" s="13">
        <v>83121</v>
      </c>
    </row>
    <row r="183" spans="1:4" x14ac:dyDescent="0.2">
      <c r="B183" s="2"/>
      <c r="C183" s="5" t="s">
        <v>120</v>
      </c>
      <c r="D183" s="9">
        <f>SUM(D182)</f>
        <v>83121</v>
      </c>
    </row>
    <row r="184" spans="1:4" x14ac:dyDescent="0.2">
      <c r="B184" s="2"/>
      <c r="C184" s="2"/>
    </row>
    <row r="185" spans="1:4" x14ac:dyDescent="0.2">
      <c r="B185" s="2" t="s">
        <v>5</v>
      </c>
      <c r="C185" s="2" t="s">
        <v>6</v>
      </c>
      <c r="D185" s="13">
        <v>250</v>
      </c>
    </row>
    <row r="186" spans="1:4" x14ac:dyDescent="0.2">
      <c r="B186" s="2"/>
      <c r="C186" s="5" t="s">
        <v>121</v>
      </c>
      <c r="D186" s="9">
        <f>SUM(D185)</f>
        <v>250</v>
      </c>
    </row>
    <row r="187" spans="1:4" x14ac:dyDescent="0.2">
      <c r="B187" s="2"/>
      <c r="C187" s="2"/>
    </row>
    <row r="188" spans="1:4" x14ac:dyDescent="0.2">
      <c r="B188" s="2" t="s">
        <v>21</v>
      </c>
      <c r="C188" s="2" t="s">
        <v>22</v>
      </c>
      <c r="D188" s="9">
        <v>2000</v>
      </c>
    </row>
    <row r="189" spans="1:4" x14ac:dyDescent="0.2">
      <c r="B189" s="2" t="s">
        <v>29</v>
      </c>
      <c r="C189" s="2" t="s">
        <v>30</v>
      </c>
      <c r="D189" s="13">
        <v>400</v>
      </c>
    </row>
    <row r="190" spans="1:4" x14ac:dyDescent="0.2">
      <c r="B190" s="2"/>
      <c r="C190" s="5" t="s">
        <v>122</v>
      </c>
      <c r="D190" s="9">
        <f>SUM(D188:D189)</f>
        <v>2400</v>
      </c>
    </row>
    <row r="191" spans="1:4" x14ac:dyDescent="0.2">
      <c r="B191" s="2"/>
      <c r="C191" s="2"/>
    </row>
    <row r="192" spans="1:4" x14ac:dyDescent="0.2">
      <c r="B192" s="27" t="s">
        <v>113</v>
      </c>
      <c r="C192" s="27"/>
      <c r="D192" s="22">
        <f>+D183+D186+D190</f>
        <v>85771</v>
      </c>
    </row>
    <row r="193" spans="1:4" x14ac:dyDescent="0.2">
      <c r="B193" s="25"/>
      <c r="C193" s="25"/>
    </row>
    <row r="195" spans="1:4" x14ac:dyDescent="0.2">
      <c r="A195" s="19" t="s">
        <v>108</v>
      </c>
      <c r="C195" s="2"/>
    </row>
    <row r="197" spans="1:4" x14ac:dyDescent="0.2">
      <c r="B197" s="2" t="s">
        <v>119</v>
      </c>
      <c r="C197" s="2" t="s">
        <v>91</v>
      </c>
      <c r="D197" s="13">
        <v>273359</v>
      </c>
    </row>
    <row r="198" spans="1:4" x14ac:dyDescent="0.2">
      <c r="B198" s="2"/>
      <c r="C198" s="5" t="s">
        <v>120</v>
      </c>
      <c r="D198" s="9">
        <f>SUM(D197)</f>
        <v>273359</v>
      </c>
    </row>
    <row r="199" spans="1:4" x14ac:dyDescent="0.2">
      <c r="B199" s="2"/>
      <c r="C199" s="2"/>
    </row>
    <row r="200" spans="1:4" x14ac:dyDescent="0.2">
      <c r="B200" s="2" t="s">
        <v>29</v>
      </c>
      <c r="C200" s="2" t="s">
        <v>30</v>
      </c>
      <c r="D200" s="13">
        <v>700</v>
      </c>
    </row>
    <row r="201" spans="1:4" x14ac:dyDescent="0.2">
      <c r="B201" s="2"/>
      <c r="C201" s="5" t="s">
        <v>122</v>
      </c>
      <c r="D201" s="9">
        <f>SUM(D200)</f>
        <v>700</v>
      </c>
    </row>
    <row r="202" spans="1:4" x14ac:dyDescent="0.2">
      <c r="B202" s="2"/>
      <c r="C202" s="2"/>
    </row>
    <row r="203" spans="1:4" x14ac:dyDescent="0.2">
      <c r="B203" s="27" t="s">
        <v>126</v>
      </c>
      <c r="C203" s="27"/>
      <c r="D203" s="22">
        <f>+D198+D201</f>
        <v>274059</v>
      </c>
    </row>
    <row r="204" spans="1:4" x14ac:dyDescent="0.2">
      <c r="B204" s="25"/>
      <c r="C204" s="25"/>
    </row>
    <row r="206" spans="1:4" x14ac:dyDescent="0.2">
      <c r="A206" s="19" t="s">
        <v>109</v>
      </c>
      <c r="C206" s="2"/>
    </row>
    <row r="208" spans="1:4" x14ac:dyDescent="0.2">
      <c r="B208" s="2" t="s">
        <v>119</v>
      </c>
      <c r="C208" s="2" t="s">
        <v>91</v>
      </c>
      <c r="D208" s="13">
        <v>95822</v>
      </c>
    </row>
    <row r="209" spans="1:4" x14ac:dyDescent="0.2">
      <c r="B209" s="2"/>
      <c r="C209" s="5" t="s">
        <v>120</v>
      </c>
      <c r="D209" s="9">
        <f>SUM(D208)</f>
        <v>95822</v>
      </c>
    </row>
    <row r="210" spans="1:4" x14ac:dyDescent="0.2">
      <c r="B210" s="2"/>
      <c r="C210" s="2"/>
    </row>
    <row r="211" spans="1:4" x14ac:dyDescent="0.2">
      <c r="B211" s="2" t="s">
        <v>21</v>
      </c>
      <c r="C211" s="2" t="s">
        <v>22</v>
      </c>
      <c r="D211" s="9">
        <v>115</v>
      </c>
    </row>
    <row r="212" spans="1:4" x14ac:dyDescent="0.2">
      <c r="B212" s="2" t="s">
        <v>29</v>
      </c>
      <c r="C212" s="2" t="s">
        <v>30</v>
      </c>
      <c r="D212" s="13">
        <v>1050</v>
      </c>
    </row>
    <row r="213" spans="1:4" x14ac:dyDescent="0.2">
      <c r="B213" s="2"/>
      <c r="C213" s="5" t="s">
        <v>122</v>
      </c>
      <c r="D213" s="9">
        <f>SUM(D211:D212)</f>
        <v>1165</v>
      </c>
    </row>
    <row r="214" spans="1:4" x14ac:dyDescent="0.2">
      <c r="B214" s="2"/>
      <c r="C214" s="2"/>
    </row>
    <row r="215" spans="1:4" x14ac:dyDescent="0.2">
      <c r="B215" s="2" t="s">
        <v>31</v>
      </c>
      <c r="C215" s="2" t="s">
        <v>32</v>
      </c>
      <c r="D215" s="9">
        <v>200</v>
      </c>
    </row>
    <row r="216" spans="1:4" x14ac:dyDescent="0.2">
      <c r="B216" s="2" t="s">
        <v>42</v>
      </c>
      <c r="C216" s="2" t="s">
        <v>280</v>
      </c>
      <c r="D216" s="13">
        <v>150</v>
      </c>
    </row>
    <row r="217" spans="1:4" x14ac:dyDescent="0.2">
      <c r="B217" s="2"/>
      <c r="C217" s="5" t="s">
        <v>123</v>
      </c>
      <c r="D217" s="9">
        <f>SUM(D215:D216)</f>
        <v>350</v>
      </c>
    </row>
    <row r="218" spans="1:4" x14ac:dyDescent="0.2">
      <c r="B218" s="2"/>
      <c r="C218" s="2"/>
    </row>
    <row r="219" spans="1:4" x14ac:dyDescent="0.2">
      <c r="B219" s="27" t="s">
        <v>127</v>
      </c>
      <c r="C219" s="27"/>
      <c r="D219" s="22">
        <f>+D209+D213+D217</f>
        <v>97337</v>
      </c>
    </row>
    <row r="220" spans="1:4" x14ac:dyDescent="0.2">
      <c r="B220" s="25"/>
      <c r="C220" s="25"/>
      <c r="D220" s="21"/>
    </row>
    <row r="221" spans="1:4" x14ac:dyDescent="0.2">
      <c r="B221" s="25"/>
      <c r="C221" s="25"/>
      <c r="D221" s="21"/>
    </row>
    <row r="222" spans="1:4" x14ac:dyDescent="0.2">
      <c r="A222" s="19" t="s">
        <v>110</v>
      </c>
      <c r="C222" s="2"/>
    </row>
    <row r="224" spans="1:4" x14ac:dyDescent="0.2">
      <c r="B224" s="2" t="s">
        <v>119</v>
      </c>
      <c r="C224" s="2" t="s">
        <v>91</v>
      </c>
      <c r="D224" s="13">
        <v>24632</v>
      </c>
    </row>
    <row r="225" spans="1:4" x14ac:dyDescent="0.2">
      <c r="B225" s="2"/>
      <c r="C225" s="5" t="s">
        <v>120</v>
      </c>
      <c r="D225" s="9">
        <f>SUM(D224)</f>
        <v>24632</v>
      </c>
    </row>
    <row r="226" spans="1:4" x14ac:dyDescent="0.2">
      <c r="B226" s="2"/>
      <c r="C226" s="5"/>
    </row>
    <row r="227" spans="1:4" x14ac:dyDescent="0.2">
      <c r="B227" s="27" t="s">
        <v>128</v>
      </c>
      <c r="C227" s="27"/>
      <c r="D227" s="22">
        <f>+D225</f>
        <v>24632</v>
      </c>
    </row>
    <row r="228" spans="1:4" x14ac:dyDescent="0.2">
      <c r="B228" s="2"/>
      <c r="C228" s="5"/>
    </row>
    <row r="230" spans="1:4" x14ac:dyDescent="0.2">
      <c r="A230" s="19" t="s">
        <v>111</v>
      </c>
      <c r="C230" s="2"/>
    </row>
    <row r="232" spans="1:4" x14ac:dyDescent="0.2">
      <c r="B232" s="2" t="s">
        <v>119</v>
      </c>
      <c r="C232" s="2" t="s">
        <v>91</v>
      </c>
      <c r="D232" s="13">
        <v>88916</v>
      </c>
    </row>
    <row r="233" spans="1:4" x14ac:dyDescent="0.2">
      <c r="B233" s="2"/>
      <c r="C233" s="5" t="s">
        <v>120</v>
      </c>
      <c r="D233" s="9">
        <f>SUM(D232)</f>
        <v>88916</v>
      </c>
    </row>
    <row r="234" spans="1:4" x14ac:dyDescent="0.2">
      <c r="B234" s="2"/>
      <c r="C234" s="2"/>
    </row>
    <row r="235" spans="1:4" x14ac:dyDescent="0.2">
      <c r="B235" s="2" t="s">
        <v>29</v>
      </c>
      <c r="C235" s="2" t="s">
        <v>30</v>
      </c>
      <c r="D235" s="13">
        <v>300</v>
      </c>
    </row>
    <row r="236" spans="1:4" x14ac:dyDescent="0.2">
      <c r="B236" s="2"/>
      <c r="C236" s="5" t="s">
        <v>122</v>
      </c>
      <c r="D236" s="9">
        <f>SUM(D235)</f>
        <v>300</v>
      </c>
    </row>
    <row r="237" spans="1:4" x14ac:dyDescent="0.2">
      <c r="B237" s="2"/>
      <c r="C237" s="2"/>
    </row>
    <row r="238" spans="1:4" x14ac:dyDescent="0.2">
      <c r="B238" s="27" t="s">
        <v>129</v>
      </c>
      <c r="C238" s="27"/>
      <c r="D238" s="22">
        <f>+D233+D236</f>
        <v>89216</v>
      </c>
    </row>
    <row r="239" spans="1:4" x14ac:dyDescent="0.2">
      <c r="B239" s="25"/>
      <c r="C239" s="25"/>
    </row>
    <row r="241" spans="1:4" x14ac:dyDescent="0.2">
      <c r="A241" s="19" t="s">
        <v>90</v>
      </c>
      <c r="C241" s="2"/>
    </row>
    <row r="243" spans="1:4" x14ac:dyDescent="0.2">
      <c r="B243" s="2" t="s">
        <v>119</v>
      </c>
      <c r="C243" s="2" t="s">
        <v>91</v>
      </c>
      <c r="D243" s="13">
        <v>532</v>
      </c>
    </row>
    <row r="244" spans="1:4" x14ac:dyDescent="0.2">
      <c r="B244" s="2"/>
      <c r="C244" s="5" t="s">
        <v>120</v>
      </c>
      <c r="D244" s="9">
        <f>SUM(D243)</f>
        <v>532</v>
      </c>
    </row>
    <row r="245" spans="1:4" x14ac:dyDescent="0.2">
      <c r="B245" s="2"/>
      <c r="C245" s="5"/>
    </row>
    <row r="246" spans="1:4" x14ac:dyDescent="0.2">
      <c r="B246" s="2" t="s">
        <v>29</v>
      </c>
      <c r="C246" s="2" t="s">
        <v>30</v>
      </c>
      <c r="D246" s="13">
        <v>2173</v>
      </c>
    </row>
    <row r="247" spans="1:4" x14ac:dyDescent="0.2">
      <c r="B247" s="2"/>
      <c r="C247" s="5" t="s">
        <v>122</v>
      </c>
      <c r="D247" s="9">
        <f>SUM(D246)</f>
        <v>2173</v>
      </c>
    </row>
    <row r="248" spans="1:4" x14ac:dyDescent="0.2">
      <c r="B248" s="2"/>
      <c r="C248" s="5"/>
    </row>
    <row r="249" spans="1:4" x14ac:dyDescent="0.2">
      <c r="B249" s="2" t="s">
        <v>45</v>
      </c>
      <c r="C249" s="7" t="s">
        <v>46</v>
      </c>
      <c r="D249" s="13">
        <v>3000</v>
      </c>
    </row>
    <row r="250" spans="1:4" x14ac:dyDescent="0.2">
      <c r="B250" s="2"/>
      <c r="C250" s="5" t="s">
        <v>123</v>
      </c>
      <c r="D250" s="9">
        <f>SUM(D248:D249)</f>
        <v>3000</v>
      </c>
    </row>
    <row r="251" spans="1:4" x14ac:dyDescent="0.2">
      <c r="B251" s="2"/>
      <c r="C251" s="2"/>
    </row>
    <row r="252" spans="1:4" x14ac:dyDescent="0.2">
      <c r="B252" s="27" t="s">
        <v>130</v>
      </c>
      <c r="C252" s="27"/>
      <c r="D252" s="22">
        <f>+D244+D250+D247</f>
        <v>5705</v>
      </c>
    </row>
    <row r="255" spans="1:4" x14ac:dyDescent="0.2">
      <c r="A255" s="19" t="s">
        <v>102</v>
      </c>
      <c r="C255" s="2"/>
    </row>
    <row r="257" spans="2:4" x14ac:dyDescent="0.2">
      <c r="B257" s="2" t="s">
        <v>3</v>
      </c>
      <c r="C257" s="2" t="s">
        <v>4</v>
      </c>
      <c r="D257" s="9">
        <v>500</v>
      </c>
    </row>
    <row r="258" spans="2:4" x14ac:dyDescent="0.2">
      <c r="B258" s="2" t="s">
        <v>65</v>
      </c>
      <c r="C258" s="2" t="s">
        <v>66</v>
      </c>
      <c r="D258" s="9">
        <v>11800</v>
      </c>
    </row>
    <row r="259" spans="2:4" x14ac:dyDescent="0.2">
      <c r="B259" s="2" t="s">
        <v>7</v>
      </c>
      <c r="C259" s="2" t="s">
        <v>8</v>
      </c>
      <c r="D259" s="9">
        <v>20000</v>
      </c>
    </row>
    <row r="260" spans="2:4" x14ac:dyDescent="0.2">
      <c r="B260" s="2" t="s">
        <v>67</v>
      </c>
      <c r="C260" s="2" t="s">
        <v>68</v>
      </c>
      <c r="D260" s="9">
        <v>200333</v>
      </c>
    </row>
    <row r="261" spans="2:4" x14ac:dyDescent="0.2">
      <c r="B261" s="2" t="s">
        <v>69</v>
      </c>
      <c r="C261" s="2" t="s">
        <v>70</v>
      </c>
      <c r="D261" s="13">
        <v>10000</v>
      </c>
    </row>
    <row r="262" spans="2:4" x14ac:dyDescent="0.2">
      <c r="B262" s="2"/>
      <c r="C262" s="5" t="s">
        <v>121</v>
      </c>
      <c r="D262" s="9">
        <f>SUM(D257:D261)</f>
        <v>242633</v>
      </c>
    </row>
    <row r="263" spans="2:4" x14ac:dyDescent="0.2">
      <c r="B263" s="2"/>
      <c r="C263" s="2"/>
    </row>
    <row r="264" spans="2:4" x14ac:dyDescent="0.2">
      <c r="B264" s="2" t="s">
        <v>71</v>
      </c>
      <c r="C264" s="2" t="s">
        <v>72</v>
      </c>
      <c r="D264" s="13">
        <v>10000</v>
      </c>
    </row>
    <row r="265" spans="2:4" x14ac:dyDescent="0.2">
      <c r="B265" s="2"/>
      <c r="C265" s="5" t="s">
        <v>122</v>
      </c>
      <c r="D265" s="9">
        <f>SUM(D264)</f>
        <v>10000</v>
      </c>
    </row>
    <row r="266" spans="2:4" x14ac:dyDescent="0.2">
      <c r="B266" s="2"/>
      <c r="C266" s="2"/>
    </row>
    <row r="267" spans="2:4" x14ac:dyDescent="0.2">
      <c r="B267" s="27" t="s">
        <v>131</v>
      </c>
      <c r="C267" s="27"/>
      <c r="D267" s="22">
        <f>+D265+D262</f>
        <v>252633</v>
      </c>
    </row>
    <row r="268" spans="2:4" x14ac:dyDescent="0.2">
      <c r="B268" s="25"/>
      <c r="C268" s="25"/>
    </row>
    <row r="270" spans="2:4" ht="16.5" thickBot="1" x14ac:dyDescent="0.3">
      <c r="B270" s="31" t="s">
        <v>357</v>
      </c>
      <c r="C270" s="31"/>
      <c r="D270" s="6">
        <f>+D177+D192+D203+D219+D238+D267+D252+D227</f>
        <v>2666103</v>
      </c>
    </row>
    <row r="271" spans="2:4" ht="13.5" thickTop="1" x14ac:dyDescent="0.2"/>
    <row r="272" spans="2:4" ht="13.5" thickBot="1" x14ac:dyDescent="0.25">
      <c r="B272" s="2"/>
      <c r="C272" s="2"/>
    </row>
    <row r="273" spans="1:8" ht="18.75" thickBot="1" x14ac:dyDescent="0.3">
      <c r="A273" s="28" t="s">
        <v>92</v>
      </c>
      <c r="B273" s="29"/>
      <c r="C273" s="29"/>
      <c r="D273" s="30"/>
    </row>
    <row r="274" spans="1:8" ht="15" x14ac:dyDescent="0.25">
      <c r="A274" s="33" t="s">
        <v>278</v>
      </c>
      <c r="B274" s="33"/>
      <c r="C274" s="33"/>
      <c r="D274" s="33"/>
    </row>
    <row r="275" spans="1:8" ht="18" x14ac:dyDescent="0.25">
      <c r="A275" s="3"/>
      <c r="B275" s="3"/>
      <c r="C275" s="3"/>
      <c r="D275" s="37"/>
    </row>
    <row r="276" spans="1:8" x14ac:dyDescent="0.2">
      <c r="A276" s="19" t="s">
        <v>105</v>
      </c>
      <c r="C276" s="2"/>
    </row>
    <row r="278" spans="1:8" x14ac:dyDescent="0.2">
      <c r="B278" s="2" t="s">
        <v>119</v>
      </c>
      <c r="C278" s="2" t="s">
        <v>91</v>
      </c>
      <c r="D278" s="41">
        <f>14339332+4756028</f>
        <v>19095360</v>
      </c>
    </row>
    <row r="279" spans="1:8" x14ac:dyDescent="0.2">
      <c r="B279" s="2"/>
      <c r="C279" s="5" t="s">
        <v>120</v>
      </c>
      <c r="D279" s="9">
        <f>SUM(D278)</f>
        <v>19095360</v>
      </c>
    </row>
    <row r="280" spans="1:8" x14ac:dyDescent="0.2">
      <c r="B280" s="2"/>
      <c r="C280" s="2"/>
    </row>
    <row r="281" spans="1:8" x14ac:dyDescent="0.2">
      <c r="B281" s="2" t="s">
        <v>1</v>
      </c>
      <c r="C281" s="2" t="s">
        <v>2</v>
      </c>
      <c r="D281" s="9">
        <v>4000</v>
      </c>
    </row>
    <row r="282" spans="1:8" x14ac:dyDescent="0.2">
      <c r="B282" s="2" t="s">
        <v>11</v>
      </c>
      <c r="C282" s="2" t="s">
        <v>12</v>
      </c>
      <c r="D282" s="13">
        <v>44427</v>
      </c>
    </row>
    <row r="283" spans="1:8" x14ac:dyDescent="0.2">
      <c r="B283" s="2"/>
      <c r="C283" s="5" t="s">
        <v>121</v>
      </c>
      <c r="D283" s="9">
        <f>SUM(D281:D282)</f>
        <v>48427</v>
      </c>
      <c r="G283" s="12"/>
      <c r="H283" s="12"/>
    </row>
    <row r="284" spans="1:8" x14ac:dyDescent="0.2">
      <c r="B284" s="2"/>
      <c r="C284" s="2"/>
    </row>
    <row r="285" spans="1:8" x14ac:dyDescent="0.2">
      <c r="B285" s="2" t="s">
        <v>15</v>
      </c>
      <c r="C285" s="2" t="s">
        <v>16</v>
      </c>
      <c r="D285" s="9">
        <v>7800</v>
      </c>
    </row>
    <row r="286" spans="1:8" x14ac:dyDescent="0.2">
      <c r="B286" s="2" t="s">
        <v>17</v>
      </c>
      <c r="C286" s="2" t="s">
        <v>18</v>
      </c>
      <c r="D286" s="9">
        <f>2590-890</f>
        <v>1700</v>
      </c>
    </row>
    <row r="287" spans="1:8" x14ac:dyDescent="0.2">
      <c r="B287" s="2" t="s">
        <v>21</v>
      </c>
      <c r="C287" s="2" t="s">
        <v>22</v>
      </c>
      <c r="D287" s="9">
        <v>6500</v>
      </c>
    </row>
    <row r="288" spans="1:8" x14ac:dyDescent="0.2">
      <c r="B288" s="2" t="s">
        <v>57</v>
      </c>
      <c r="C288" s="2" t="s">
        <v>58</v>
      </c>
      <c r="D288" s="9">
        <v>1320</v>
      </c>
    </row>
    <row r="289" spans="1:4" x14ac:dyDescent="0.2">
      <c r="B289" s="2" t="s">
        <v>25</v>
      </c>
      <c r="C289" s="2" t="s">
        <v>26</v>
      </c>
      <c r="D289" s="9">
        <v>8000</v>
      </c>
    </row>
    <row r="290" spans="1:4" x14ac:dyDescent="0.2">
      <c r="B290" s="2" t="s">
        <v>29</v>
      </c>
      <c r="C290" s="2" t="s">
        <v>30</v>
      </c>
      <c r="D290" s="13">
        <v>216241</v>
      </c>
    </row>
    <row r="291" spans="1:4" x14ac:dyDescent="0.2">
      <c r="B291" s="2"/>
      <c r="C291" s="5" t="s">
        <v>122</v>
      </c>
      <c r="D291" s="9">
        <f>SUM(D285:D290)</f>
        <v>241561</v>
      </c>
    </row>
    <row r="292" spans="1:4" x14ac:dyDescent="0.2">
      <c r="B292" s="2"/>
      <c r="C292" s="2"/>
    </row>
    <row r="293" spans="1:4" x14ac:dyDescent="0.2">
      <c r="B293" s="2" t="s">
        <v>31</v>
      </c>
      <c r="C293" s="2" t="s">
        <v>32</v>
      </c>
      <c r="D293" s="9">
        <v>12000</v>
      </c>
    </row>
    <row r="294" spans="1:4" x14ac:dyDescent="0.2">
      <c r="B294" s="2" t="s">
        <v>33</v>
      </c>
      <c r="C294" s="2" t="s">
        <v>277</v>
      </c>
      <c r="D294" s="9">
        <v>2000</v>
      </c>
    </row>
    <row r="295" spans="1:4" x14ac:dyDescent="0.2">
      <c r="B295" s="2" t="s">
        <v>42</v>
      </c>
      <c r="C295" s="2" t="s">
        <v>43</v>
      </c>
      <c r="D295" s="9">
        <v>1000</v>
      </c>
    </row>
    <row r="296" spans="1:4" x14ac:dyDescent="0.2">
      <c r="B296" s="2" t="s">
        <v>44</v>
      </c>
      <c r="C296" s="2" t="s">
        <v>39</v>
      </c>
      <c r="D296" s="13">
        <v>4750</v>
      </c>
    </row>
    <row r="297" spans="1:4" x14ac:dyDescent="0.2">
      <c r="B297" s="2"/>
      <c r="C297" s="5" t="s">
        <v>123</v>
      </c>
      <c r="D297" s="9">
        <f>SUM(D293:D296)</f>
        <v>19750</v>
      </c>
    </row>
    <row r="298" spans="1:4" x14ac:dyDescent="0.2">
      <c r="B298" s="2"/>
      <c r="C298" s="2"/>
    </row>
    <row r="299" spans="1:4" x14ac:dyDescent="0.2">
      <c r="B299" s="27" t="s">
        <v>114</v>
      </c>
      <c r="C299" s="27"/>
      <c r="D299" s="22">
        <f>+D279+D283+D291+D297</f>
        <v>19405098</v>
      </c>
    </row>
    <row r="301" spans="1:4" x14ac:dyDescent="0.2">
      <c r="B301" s="2"/>
      <c r="C301" s="2"/>
    </row>
    <row r="302" spans="1:4" x14ac:dyDescent="0.2">
      <c r="A302" s="19" t="s">
        <v>106</v>
      </c>
      <c r="C302" s="2"/>
    </row>
    <row r="304" spans="1:4" x14ac:dyDescent="0.2">
      <c r="B304" s="2" t="s">
        <v>119</v>
      </c>
      <c r="C304" s="2" t="s">
        <v>91</v>
      </c>
      <c r="D304" s="13">
        <f>189009+99641</f>
        <v>288650</v>
      </c>
    </row>
    <row r="305" spans="2:7" x14ac:dyDescent="0.2">
      <c r="B305" s="2"/>
      <c r="C305" s="5" t="s">
        <v>120</v>
      </c>
      <c r="D305" s="9">
        <f>SUM(D304)</f>
        <v>288650</v>
      </c>
    </row>
    <row r="306" spans="2:7" x14ac:dyDescent="0.2">
      <c r="B306" s="2"/>
      <c r="C306" s="2"/>
    </row>
    <row r="307" spans="2:7" x14ac:dyDescent="0.2">
      <c r="B307" s="2" t="s">
        <v>1</v>
      </c>
      <c r="C307" s="2" t="s">
        <v>2</v>
      </c>
      <c r="D307" s="9">
        <v>2500</v>
      </c>
    </row>
    <row r="308" spans="2:7" x14ac:dyDescent="0.2">
      <c r="B308" s="2" t="s">
        <v>5</v>
      </c>
      <c r="C308" s="2" t="s">
        <v>6</v>
      </c>
      <c r="D308" s="13">
        <v>1000</v>
      </c>
      <c r="F308" s="12"/>
      <c r="G308" s="12"/>
    </row>
    <row r="309" spans="2:7" x14ac:dyDescent="0.2">
      <c r="B309" s="2"/>
      <c r="C309" s="5" t="s">
        <v>121</v>
      </c>
      <c r="D309" s="9">
        <f>SUM(D307:D308)</f>
        <v>3500</v>
      </c>
    </row>
    <row r="310" spans="2:7" x14ac:dyDescent="0.2">
      <c r="B310" s="2"/>
      <c r="C310" s="2"/>
    </row>
    <row r="311" spans="2:7" x14ac:dyDescent="0.2">
      <c r="B311" s="2" t="s">
        <v>15</v>
      </c>
      <c r="C311" s="2" t="s">
        <v>16</v>
      </c>
      <c r="D311" s="9">
        <v>2500</v>
      </c>
    </row>
    <row r="312" spans="2:7" x14ac:dyDescent="0.2">
      <c r="B312" s="2" t="s">
        <v>17</v>
      </c>
      <c r="C312" s="2" t="s">
        <v>18</v>
      </c>
      <c r="D312" s="9">
        <v>4500</v>
      </c>
    </row>
    <row r="313" spans="2:7" x14ac:dyDescent="0.2">
      <c r="B313" s="2" t="s">
        <v>21</v>
      </c>
      <c r="C313" s="2" t="s">
        <v>22</v>
      </c>
      <c r="D313" s="9">
        <v>30000</v>
      </c>
    </row>
    <row r="314" spans="2:7" x14ac:dyDescent="0.2">
      <c r="B314" s="2" t="s">
        <v>23</v>
      </c>
      <c r="C314" s="2" t="s">
        <v>24</v>
      </c>
      <c r="D314" s="9">
        <v>9612</v>
      </c>
    </row>
    <row r="315" spans="2:7" x14ac:dyDescent="0.2">
      <c r="B315" s="2" t="s">
        <v>29</v>
      </c>
      <c r="C315" s="2" t="s">
        <v>30</v>
      </c>
      <c r="D315" s="13">
        <v>10265</v>
      </c>
    </row>
    <row r="316" spans="2:7" x14ac:dyDescent="0.2">
      <c r="B316" s="2"/>
      <c r="C316" s="5" t="s">
        <v>122</v>
      </c>
      <c r="D316" s="9">
        <f>SUM(D311:D315)</f>
        <v>56877</v>
      </c>
    </row>
    <row r="317" spans="2:7" x14ac:dyDescent="0.2">
      <c r="B317" s="2"/>
      <c r="C317" s="2"/>
    </row>
    <row r="318" spans="2:7" x14ac:dyDescent="0.2">
      <c r="B318" s="27" t="s">
        <v>113</v>
      </c>
      <c r="C318" s="27"/>
      <c r="D318" s="22">
        <f>+D305+D309+D316</f>
        <v>349027</v>
      </c>
    </row>
    <row r="319" spans="2:7" x14ac:dyDescent="0.2">
      <c r="B319" s="25"/>
      <c r="C319" s="25"/>
      <c r="D319" s="21"/>
    </row>
    <row r="320" spans="2:7" x14ac:dyDescent="0.2">
      <c r="B320" s="25"/>
      <c r="C320" s="25"/>
      <c r="D320" s="21"/>
    </row>
    <row r="321" spans="1:4" x14ac:dyDescent="0.2">
      <c r="A321" s="19" t="s">
        <v>107</v>
      </c>
      <c r="C321" s="2"/>
    </row>
    <row r="323" spans="1:4" x14ac:dyDescent="0.2">
      <c r="B323" s="2" t="s">
        <v>119</v>
      </c>
      <c r="C323" s="2" t="s">
        <v>91</v>
      </c>
      <c r="D323" s="13">
        <f>225390+63916</f>
        <v>289306</v>
      </c>
    </row>
    <row r="324" spans="1:4" x14ac:dyDescent="0.2">
      <c r="B324" s="2"/>
      <c r="C324" s="5" t="s">
        <v>120</v>
      </c>
      <c r="D324" s="20">
        <f>SUM(D323)</f>
        <v>289306</v>
      </c>
    </row>
    <row r="325" spans="1:4" x14ac:dyDescent="0.2">
      <c r="B325" s="2"/>
      <c r="C325" s="2"/>
    </row>
    <row r="326" spans="1:4" x14ac:dyDescent="0.2">
      <c r="B326" s="27" t="s">
        <v>125</v>
      </c>
      <c r="C326" s="27"/>
      <c r="D326" s="22">
        <f>+D324</f>
        <v>289306</v>
      </c>
    </row>
    <row r="328" spans="1:4" x14ac:dyDescent="0.2">
      <c r="B328" s="2"/>
      <c r="C328" s="2"/>
    </row>
    <row r="329" spans="1:4" x14ac:dyDescent="0.2">
      <c r="A329" s="19" t="s">
        <v>108</v>
      </c>
      <c r="C329" s="2"/>
    </row>
    <row r="331" spans="1:4" x14ac:dyDescent="0.2">
      <c r="B331" s="2" t="s">
        <v>119</v>
      </c>
      <c r="C331" s="2" t="s">
        <v>91</v>
      </c>
      <c r="D331" s="13">
        <f>1613168+779444</f>
        <v>2392612</v>
      </c>
    </row>
    <row r="332" spans="1:4" x14ac:dyDescent="0.2">
      <c r="B332" s="2"/>
      <c r="C332" s="5" t="s">
        <v>120</v>
      </c>
      <c r="D332" s="9">
        <f>SUM(D331)</f>
        <v>2392612</v>
      </c>
    </row>
    <row r="333" spans="1:4" x14ac:dyDescent="0.2">
      <c r="B333" s="2"/>
      <c r="C333" s="2"/>
    </row>
    <row r="334" spans="1:4" x14ac:dyDescent="0.2">
      <c r="B334" s="2" t="s">
        <v>29</v>
      </c>
      <c r="C334" s="2" t="s">
        <v>30</v>
      </c>
      <c r="D334" s="13">
        <v>8000</v>
      </c>
    </row>
    <row r="335" spans="1:4" x14ac:dyDescent="0.2">
      <c r="B335" s="2"/>
      <c r="C335" s="5" t="s">
        <v>122</v>
      </c>
      <c r="D335" s="9">
        <f>+D334</f>
        <v>8000</v>
      </c>
    </row>
    <row r="336" spans="1:4" x14ac:dyDescent="0.2">
      <c r="B336" s="2"/>
      <c r="C336" s="2"/>
    </row>
    <row r="337" spans="1:7" x14ac:dyDescent="0.2">
      <c r="B337" s="27" t="s">
        <v>126</v>
      </c>
      <c r="C337" s="27"/>
      <c r="D337" s="22">
        <f>+D332+D335</f>
        <v>2400612</v>
      </c>
    </row>
    <row r="339" spans="1:7" x14ac:dyDescent="0.2">
      <c r="B339" s="2"/>
      <c r="C339" s="2"/>
    </row>
    <row r="340" spans="1:7" x14ac:dyDescent="0.2">
      <c r="A340" s="19" t="s">
        <v>109</v>
      </c>
      <c r="C340" s="2"/>
    </row>
    <row r="342" spans="1:7" x14ac:dyDescent="0.2">
      <c r="B342" s="2" t="s">
        <v>119</v>
      </c>
      <c r="C342" s="2" t="s">
        <v>91</v>
      </c>
      <c r="D342" s="13">
        <f>1093995+315232</f>
        <v>1409227</v>
      </c>
    </row>
    <row r="343" spans="1:7" x14ac:dyDescent="0.2">
      <c r="B343" s="2"/>
      <c r="C343" s="5" t="s">
        <v>120</v>
      </c>
      <c r="D343" s="9">
        <f>SUM(D342)</f>
        <v>1409227</v>
      </c>
    </row>
    <row r="344" spans="1:7" x14ac:dyDescent="0.2">
      <c r="B344" s="2"/>
      <c r="C344" s="2"/>
    </row>
    <row r="345" spans="1:7" x14ac:dyDescent="0.2">
      <c r="B345" s="2" t="s">
        <v>11</v>
      </c>
      <c r="C345" s="2" t="s">
        <v>12</v>
      </c>
      <c r="D345" s="13">
        <v>1925</v>
      </c>
      <c r="F345" s="12"/>
      <c r="G345" s="12"/>
    </row>
    <row r="346" spans="1:7" x14ac:dyDescent="0.2">
      <c r="B346" s="2"/>
      <c r="C346" s="5" t="s">
        <v>121</v>
      </c>
      <c r="D346" s="9">
        <f>SUM(D345:D345)</f>
        <v>1925</v>
      </c>
    </row>
    <row r="347" spans="1:7" x14ac:dyDescent="0.2">
      <c r="B347" s="2"/>
      <c r="C347" s="2"/>
    </row>
    <row r="348" spans="1:7" x14ac:dyDescent="0.2">
      <c r="B348" s="2" t="s">
        <v>21</v>
      </c>
      <c r="C348" s="2" t="s">
        <v>22</v>
      </c>
      <c r="D348" s="9">
        <v>200</v>
      </c>
    </row>
    <row r="349" spans="1:7" x14ac:dyDescent="0.2">
      <c r="B349" s="2" t="s">
        <v>29</v>
      </c>
      <c r="C349" s="2" t="s">
        <v>30</v>
      </c>
      <c r="D349" s="13">
        <v>1700</v>
      </c>
    </row>
    <row r="350" spans="1:7" x14ac:dyDescent="0.2">
      <c r="B350" s="2"/>
      <c r="C350" s="5" t="s">
        <v>122</v>
      </c>
      <c r="D350" s="9">
        <f>SUM(D348:D349)</f>
        <v>1900</v>
      </c>
    </row>
    <row r="351" spans="1:7" x14ac:dyDescent="0.2">
      <c r="B351" s="2"/>
      <c r="C351" s="2"/>
    </row>
    <row r="352" spans="1:7" x14ac:dyDescent="0.2">
      <c r="B352" s="2" t="s">
        <v>31</v>
      </c>
      <c r="C352" s="2" t="s">
        <v>32</v>
      </c>
      <c r="D352" s="9">
        <v>1200</v>
      </c>
    </row>
    <row r="353" spans="1:4" x14ac:dyDescent="0.2">
      <c r="B353" s="2" t="s">
        <v>42</v>
      </c>
      <c r="C353" s="2" t="s">
        <v>280</v>
      </c>
      <c r="D353" s="13">
        <v>600</v>
      </c>
    </row>
    <row r="354" spans="1:4" x14ac:dyDescent="0.2">
      <c r="B354" s="2"/>
      <c r="C354" s="5" t="s">
        <v>123</v>
      </c>
      <c r="D354" s="9">
        <f>SUM(D352:D353)</f>
        <v>1800</v>
      </c>
    </row>
    <row r="355" spans="1:4" x14ac:dyDescent="0.2">
      <c r="B355" s="2"/>
      <c r="C355" s="2"/>
    </row>
    <row r="356" spans="1:4" x14ac:dyDescent="0.2">
      <c r="B356" s="27" t="s">
        <v>127</v>
      </c>
      <c r="C356" s="27"/>
      <c r="D356" s="22">
        <f>+D343+D346+D350+D354</f>
        <v>1414852</v>
      </c>
    </row>
    <row r="358" spans="1:4" x14ac:dyDescent="0.2">
      <c r="B358" s="2"/>
      <c r="C358" s="2"/>
    </row>
    <row r="359" spans="1:4" x14ac:dyDescent="0.2">
      <c r="A359" s="19" t="s">
        <v>111</v>
      </c>
      <c r="C359" s="2"/>
    </row>
    <row r="361" spans="1:4" x14ac:dyDescent="0.2">
      <c r="B361" s="2" t="s">
        <v>119</v>
      </c>
      <c r="C361" s="2" t="s">
        <v>91</v>
      </c>
      <c r="D361" s="13">
        <f>102882+100053</f>
        <v>202935</v>
      </c>
    </row>
    <row r="362" spans="1:4" x14ac:dyDescent="0.2">
      <c r="B362" s="2"/>
      <c r="C362" s="5" t="s">
        <v>120</v>
      </c>
      <c r="D362" s="9">
        <f>SUM(D361)</f>
        <v>202935</v>
      </c>
    </row>
    <row r="363" spans="1:4" x14ac:dyDescent="0.2">
      <c r="B363" s="2"/>
      <c r="C363" s="2"/>
    </row>
    <row r="364" spans="1:4" x14ac:dyDescent="0.2">
      <c r="B364" s="2" t="s">
        <v>29</v>
      </c>
      <c r="C364" s="2" t="s">
        <v>30</v>
      </c>
      <c r="D364" s="13">
        <v>1700</v>
      </c>
    </row>
    <row r="365" spans="1:4" x14ac:dyDescent="0.2">
      <c r="B365" s="2"/>
      <c r="C365" s="5" t="s">
        <v>122</v>
      </c>
      <c r="D365" s="9">
        <f>SUM(D364)</f>
        <v>1700</v>
      </c>
    </row>
    <row r="366" spans="1:4" x14ac:dyDescent="0.2">
      <c r="B366" s="2"/>
      <c r="C366" s="2"/>
    </row>
    <row r="367" spans="1:4" x14ac:dyDescent="0.2">
      <c r="B367" s="27" t="s">
        <v>129</v>
      </c>
      <c r="C367" s="27"/>
      <c r="D367" s="22">
        <f>+D362+D365</f>
        <v>204635</v>
      </c>
    </row>
    <row r="369" spans="1:7" x14ac:dyDescent="0.2">
      <c r="B369" s="2"/>
      <c r="C369" s="2"/>
    </row>
    <row r="370" spans="1:7" x14ac:dyDescent="0.2">
      <c r="A370" s="19" t="s">
        <v>90</v>
      </c>
      <c r="C370" s="2"/>
    </row>
    <row r="372" spans="1:7" x14ac:dyDescent="0.2">
      <c r="B372" s="2" t="s">
        <v>119</v>
      </c>
      <c r="C372" s="2" t="s">
        <v>91</v>
      </c>
      <c r="D372" s="13">
        <f>932099+87074</f>
        <v>1019173</v>
      </c>
    </row>
    <row r="373" spans="1:7" x14ac:dyDescent="0.2">
      <c r="B373" s="2"/>
      <c r="C373" s="5" t="s">
        <v>120</v>
      </c>
      <c r="D373" s="9">
        <f>SUM(D372)</f>
        <v>1019173</v>
      </c>
    </row>
    <row r="374" spans="1:7" x14ac:dyDescent="0.2">
      <c r="B374" s="2"/>
      <c r="C374" s="2"/>
    </row>
    <row r="375" spans="1:7" x14ac:dyDescent="0.2">
      <c r="B375" s="2" t="s">
        <v>0</v>
      </c>
      <c r="C375" s="2" t="s">
        <v>273</v>
      </c>
      <c r="D375" s="9">
        <v>1500</v>
      </c>
    </row>
    <row r="376" spans="1:7" x14ac:dyDescent="0.2">
      <c r="B376" s="2" t="s">
        <v>1</v>
      </c>
      <c r="C376" s="2" t="s">
        <v>2</v>
      </c>
      <c r="D376" s="9">
        <v>11800</v>
      </c>
    </row>
    <row r="377" spans="1:7" x14ac:dyDescent="0.2">
      <c r="B377" s="2" t="s">
        <v>3</v>
      </c>
      <c r="C377" s="2" t="s">
        <v>4</v>
      </c>
      <c r="D377" s="9">
        <v>15500</v>
      </c>
    </row>
    <row r="378" spans="1:7" x14ac:dyDescent="0.2">
      <c r="B378" s="2" t="s">
        <v>11</v>
      </c>
      <c r="C378" s="2" t="s">
        <v>12</v>
      </c>
      <c r="D378" s="9">
        <v>3500</v>
      </c>
    </row>
    <row r="379" spans="1:7" x14ac:dyDescent="0.2">
      <c r="B379" s="2" t="s">
        <v>283</v>
      </c>
      <c r="C379" s="2" t="s">
        <v>284</v>
      </c>
      <c r="D379" s="13">
        <v>3600</v>
      </c>
    </row>
    <row r="380" spans="1:7" x14ac:dyDescent="0.2">
      <c r="B380" s="2"/>
      <c r="C380" s="5" t="s">
        <v>121</v>
      </c>
      <c r="D380" s="9">
        <f>SUM(D375:D379)</f>
        <v>35900</v>
      </c>
      <c r="F380" s="12"/>
      <c r="G380" s="12"/>
    </row>
    <row r="381" spans="1:7" x14ac:dyDescent="0.2">
      <c r="B381" s="2"/>
      <c r="C381" s="2"/>
    </row>
    <row r="382" spans="1:7" x14ac:dyDescent="0.2">
      <c r="B382" s="2" t="s">
        <v>73</v>
      </c>
      <c r="C382" s="2" t="s">
        <v>74</v>
      </c>
      <c r="D382" s="9">
        <v>1500</v>
      </c>
    </row>
    <row r="383" spans="1:7" x14ac:dyDescent="0.2">
      <c r="B383" s="2" t="s">
        <v>15</v>
      </c>
      <c r="C383" s="2" t="s">
        <v>16</v>
      </c>
      <c r="D383" s="9">
        <v>12000</v>
      </c>
    </row>
    <row r="384" spans="1:7" x14ac:dyDescent="0.2">
      <c r="B384" s="2" t="s">
        <v>21</v>
      </c>
      <c r="C384" s="2" t="s">
        <v>22</v>
      </c>
      <c r="D384" s="9">
        <v>150</v>
      </c>
    </row>
    <row r="385" spans="1:4" x14ac:dyDescent="0.2">
      <c r="B385" s="2" t="s">
        <v>23</v>
      </c>
      <c r="C385" s="2" t="s">
        <v>24</v>
      </c>
      <c r="D385" s="9">
        <v>100</v>
      </c>
    </row>
    <row r="386" spans="1:4" x14ac:dyDescent="0.2">
      <c r="B386" s="2" t="s">
        <v>27</v>
      </c>
      <c r="C386" s="2" t="s">
        <v>28</v>
      </c>
      <c r="D386" s="9">
        <v>1500</v>
      </c>
    </row>
    <row r="387" spans="1:4" x14ac:dyDescent="0.2">
      <c r="B387" s="2" t="s">
        <v>29</v>
      </c>
      <c r="C387" s="2" t="s">
        <v>30</v>
      </c>
      <c r="D387" s="13">
        <v>107872</v>
      </c>
    </row>
    <row r="388" spans="1:4" x14ac:dyDescent="0.2">
      <c r="B388" s="2"/>
      <c r="C388" s="5" t="s">
        <v>122</v>
      </c>
      <c r="D388" s="9">
        <f>SUM(D382:D387)</f>
        <v>123122</v>
      </c>
    </row>
    <row r="389" spans="1:4" x14ac:dyDescent="0.2">
      <c r="B389" s="2"/>
      <c r="C389" s="2"/>
    </row>
    <row r="390" spans="1:4" x14ac:dyDescent="0.2">
      <c r="B390" s="2" t="s">
        <v>31</v>
      </c>
      <c r="C390" s="2" t="s">
        <v>32</v>
      </c>
      <c r="D390" s="9">
        <v>8500</v>
      </c>
    </row>
    <row r="391" spans="1:4" x14ac:dyDescent="0.2">
      <c r="B391" s="2" t="s">
        <v>33</v>
      </c>
      <c r="C391" s="2" t="s">
        <v>34</v>
      </c>
      <c r="D391" s="9">
        <v>325538</v>
      </c>
    </row>
    <row r="392" spans="1:4" x14ac:dyDescent="0.2">
      <c r="B392" s="2" t="s">
        <v>42</v>
      </c>
      <c r="C392" s="2" t="s">
        <v>43</v>
      </c>
      <c r="D392" s="9">
        <v>31075</v>
      </c>
    </row>
    <row r="393" spans="1:4" x14ac:dyDescent="0.2">
      <c r="B393" s="2" t="s">
        <v>44</v>
      </c>
      <c r="C393" s="2" t="s">
        <v>39</v>
      </c>
      <c r="D393" s="9">
        <v>12250</v>
      </c>
    </row>
    <row r="394" spans="1:4" x14ac:dyDescent="0.2">
      <c r="B394" s="2" t="s">
        <v>45</v>
      </c>
      <c r="C394" s="2" t="s">
        <v>46</v>
      </c>
      <c r="D394" s="13">
        <v>4000</v>
      </c>
    </row>
    <row r="395" spans="1:4" x14ac:dyDescent="0.2">
      <c r="B395" s="2"/>
      <c r="C395" s="5" t="s">
        <v>123</v>
      </c>
      <c r="D395" s="9">
        <f>SUM(D390:D394)</f>
        <v>381363</v>
      </c>
    </row>
    <row r="396" spans="1:4" x14ac:dyDescent="0.2">
      <c r="B396" s="2"/>
      <c r="C396" s="2"/>
    </row>
    <row r="397" spans="1:4" x14ac:dyDescent="0.2">
      <c r="B397" s="27" t="s">
        <v>130</v>
      </c>
      <c r="C397" s="27"/>
      <c r="D397" s="22">
        <f>+D373+D380+D388+D395</f>
        <v>1559558</v>
      </c>
    </row>
    <row r="399" spans="1:4" x14ac:dyDescent="0.2">
      <c r="B399" s="2"/>
      <c r="C399" s="2"/>
    </row>
    <row r="400" spans="1:4" x14ac:dyDescent="0.2">
      <c r="A400" s="19" t="s">
        <v>102</v>
      </c>
      <c r="C400" s="2"/>
    </row>
    <row r="402" spans="2:8" x14ac:dyDescent="0.2">
      <c r="B402" s="2" t="s">
        <v>3</v>
      </c>
      <c r="C402" s="2" t="s">
        <v>4</v>
      </c>
      <c r="D402" s="9">
        <f>102918-76861-21057</f>
        <v>5000</v>
      </c>
    </row>
    <row r="403" spans="2:8" x14ac:dyDescent="0.2">
      <c r="B403" s="2" t="s">
        <v>65</v>
      </c>
      <c r="C403" s="2" t="s">
        <v>66</v>
      </c>
      <c r="D403" s="9">
        <f>263400+5000</f>
        <v>268400</v>
      </c>
    </row>
    <row r="404" spans="2:8" x14ac:dyDescent="0.2">
      <c r="B404" s="2" t="s">
        <v>7</v>
      </c>
      <c r="C404" s="2" t="s">
        <v>8</v>
      </c>
      <c r="D404" s="9">
        <f>21800+21000</f>
        <v>42800</v>
      </c>
    </row>
    <row r="405" spans="2:8" x14ac:dyDescent="0.2">
      <c r="B405" s="2" t="s">
        <v>67</v>
      </c>
      <c r="C405" s="2" t="s">
        <v>68</v>
      </c>
      <c r="D405" s="9">
        <f>682996+211274</f>
        <v>894270</v>
      </c>
    </row>
    <row r="406" spans="2:8" x14ac:dyDescent="0.2">
      <c r="B406" s="2" t="s">
        <v>69</v>
      </c>
      <c r="C406" s="2" t="s">
        <v>70</v>
      </c>
      <c r="D406" s="9">
        <f>30000+15000</f>
        <v>45000</v>
      </c>
    </row>
    <row r="407" spans="2:8" x14ac:dyDescent="0.2">
      <c r="B407" s="2" t="s">
        <v>51</v>
      </c>
      <c r="C407" s="2" t="s">
        <v>52</v>
      </c>
      <c r="D407" s="13">
        <v>32353</v>
      </c>
    </row>
    <row r="408" spans="2:8" x14ac:dyDescent="0.2">
      <c r="B408" s="2"/>
      <c r="C408" s="5" t="s">
        <v>121</v>
      </c>
      <c r="D408" s="9">
        <f>SUM(D402:D407)</f>
        <v>1287823</v>
      </c>
      <c r="F408" s="12"/>
      <c r="H408" s="12"/>
    </row>
    <row r="409" spans="2:8" x14ac:dyDescent="0.2">
      <c r="B409" s="2"/>
      <c r="C409" s="5"/>
    </row>
    <row r="410" spans="2:8" x14ac:dyDescent="0.2">
      <c r="B410" s="2" t="s">
        <v>71</v>
      </c>
      <c r="C410" s="7" t="s">
        <v>72</v>
      </c>
      <c r="D410" s="13">
        <v>47000</v>
      </c>
    </row>
    <row r="411" spans="2:8" x14ac:dyDescent="0.2">
      <c r="B411" s="2"/>
      <c r="C411" s="5" t="s">
        <v>122</v>
      </c>
      <c r="D411" s="9">
        <f>SUM(D410:D410)</f>
        <v>47000</v>
      </c>
    </row>
    <row r="412" spans="2:8" x14ac:dyDescent="0.2">
      <c r="B412" s="2"/>
      <c r="C412" s="2"/>
    </row>
    <row r="413" spans="2:8" x14ac:dyDescent="0.2">
      <c r="B413" s="27" t="s">
        <v>131</v>
      </c>
      <c r="C413" s="27"/>
      <c r="D413" s="22">
        <f>+D408+D411</f>
        <v>1334823</v>
      </c>
    </row>
    <row r="414" spans="2:8" x14ac:dyDescent="0.2">
      <c r="B414" s="25"/>
      <c r="C414" s="25"/>
      <c r="D414" s="21"/>
    </row>
    <row r="415" spans="2:8" x14ac:dyDescent="0.2">
      <c r="B415" s="25"/>
      <c r="C415" s="25"/>
      <c r="D415" s="21"/>
    </row>
    <row r="416" spans="2:8" x14ac:dyDescent="0.2">
      <c r="B416" s="25"/>
      <c r="C416" s="25"/>
      <c r="D416" s="21"/>
    </row>
    <row r="417" spans="1:8" ht="16.5" thickBot="1" x14ac:dyDescent="0.3">
      <c r="B417" s="31" t="s">
        <v>134</v>
      </c>
      <c r="C417" s="31"/>
      <c r="D417" s="6">
        <f>+D299+D318+D337+D356+D367+D397+D413+D326</f>
        <v>26957911</v>
      </c>
    </row>
    <row r="418" spans="1:8" ht="13.5" thickTop="1" x14ac:dyDescent="0.2"/>
    <row r="419" spans="1:8" ht="13.5" thickBot="1" x14ac:dyDescent="0.25">
      <c r="B419" s="2"/>
      <c r="C419" s="2"/>
    </row>
    <row r="420" spans="1:8" ht="18.75" thickBot="1" x14ac:dyDescent="0.3">
      <c r="A420" s="28" t="s">
        <v>115</v>
      </c>
      <c r="B420" s="29"/>
      <c r="C420" s="29"/>
      <c r="D420" s="30"/>
    </row>
    <row r="421" spans="1:8" ht="18" x14ac:dyDescent="0.25">
      <c r="A421" s="3"/>
      <c r="B421" s="3"/>
      <c r="C421" s="3"/>
      <c r="D421" s="37"/>
    </row>
    <row r="422" spans="1:8" x14ac:dyDescent="0.2">
      <c r="A422" s="19" t="s">
        <v>105</v>
      </c>
      <c r="C422" s="2"/>
    </row>
    <row r="424" spans="1:8" x14ac:dyDescent="0.2">
      <c r="B424" s="2" t="s">
        <v>11</v>
      </c>
      <c r="C424" s="2" t="s">
        <v>12</v>
      </c>
      <c r="D424" s="4">
        <v>1950</v>
      </c>
    </row>
    <row r="425" spans="1:8" x14ac:dyDescent="0.2">
      <c r="B425" s="2"/>
      <c r="C425" s="5" t="s">
        <v>121</v>
      </c>
      <c r="D425" s="9">
        <f>SUM(D424:D424)</f>
        <v>1950</v>
      </c>
      <c r="G425" s="12"/>
      <c r="H425" s="12"/>
    </row>
    <row r="426" spans="1:8" x14ac:dyDescent="0.2">
      <c r="B426" s="2"/>
      <c r="C426" s="5"/>
    </row>
    <row r="427" spans="1:8" x14ac:dyDescent="0.2">
      <c r="B427" s="2" t="s">
        <v>29</v>
      </c>
      <c r="C427" s="2" t="s">
        <v>30</v>
      </c>
      <c r="D427" s="13">
        <v>9500</v>
      </c>
    </row>
    <row r="428" spans="1:8" x14ac:dyDescent="0.2">
      <c r="B428" s="2"/>
      <c r="C428" s="5" t="s">
        <v>122</v>
      </c>
      <c r="D428" s="9">
        <f>SUM(D427:D427)</f>
        <v>9500</v>
      </c>
    </row>
    <row r="429" spans="1:8" x14ac:dyDescent="0.2">
      <c r="B429" s="2"/>
      <c r="C429" s="2"/>
    </row>
    <row r="430" spans="1:8" x14ac:dyDescent="0.2">
      <c r="B430" s="27" t="s">
        <v>114</v>
      </c>
      <c r="C430" s="27"/>
      <c r="D430" s="22">
        <f>+D428+D425</f>
        <v>11450</v>
      </c>
    </row>
    <row r="432" spans="1:8" x14ac:dyDescent="0.2">
      <c r="B432" s="2"/>
      <c r="C432" s="2"/>
    </row>
    <row r="433" spans="1:8" x14ac:dyDescent="0.2">
      <c r="A433" s="19" t="s">
        <v>109</v>
      </c>
      <c r="C433" s="2"/>
    </row>
    <row r="435" spans="1:8" x14ac:dyDescent="0.2">
      <c r="B435" s="2" t="s">
        <v>11</v>
      </c>
      <c r="C435" s="2" t="s">
        <v>12</v>
      </c>
      <c r="D435" s="13">
        <v>2335</v>
      </c>
      <c r="G435" s="12"/>
      <c r="H435" s="12"/>
    </row>
    <row r="436" spans="1:8" x14ac:dyDescent="0.2">
      <c r="B436" s="2"/>
      <c r="C436" s="5" t="s">
        <v>121</v>
      </c>
      <c r="D436" s="9">
        <f>SUM(D435)</f>
        <v>2335</v>
      </c>
    </row>
    <row r="437" spans="1:8" x14ac:dyDescent="0.2">
      <c r="B437" s="2"/>
      <c r="C437" s="5"/>
    </row>
    <row r="438" spans="1:8" x14ac:dyDescent="0.2">
      <c r="B438" s="2" t="s">
        <v>29</v>
      </c>
      <c r="C438" s="2" t="s">
        <v>30</v>
      </c>
      <c r="D438" s="13">
        <v>1000</v>
      </c>
    </row>
    <row r="439" spans="1:8" x14ac:dyDescent="0.2">
      <c r="B439" s="2"/>
      <c r="C439" s="5" t="s">
        <v>122</v>
      </c>
      <c r="D439" s="9">
        <f>SUM(D438:D438)</f>
        <v>1000</v>
      </c>
    </row>
    <row r="440" spans="1:8" x14ac:dyDescent="0.2">
      <c r="B440" s="2"/>
      <c r="C440" s="5"/>
    </row>
    <row r="441" spans="1:8" x14ac:dyDescent="0.2">
      <c r="B441" s="27" t="s">
        <v>127</v>
      </c>
      <c r="C441" s="27"/>
      <c r="D441" s="22">
        <f>+D436+D439</f>
        <v>3335</v>
      </c>
    </row>
    <row r="443" spans="1:8" x14ac:dyDescent="0.2">
      <c r="B443" s="2"/>
      <c r="C443" s="2"/>
    </row>
    <row r="444" spans="1:8" x14ac:dyDescent="0.2">
      <c r="A444" s="19" t="s">
        <v>90</v>
      </c>
      <c r="C444" s="2"/>
    </row>
    <row r="446" spans="1:8" x14ac:dyDescent="0.2">
      <c r="B446" s="2" t="s">
        <v>73</v>
      </c>
      <c r="C446" s="1" t="s">
        <v>74</v>
      </c>
      <c r="D446" s="13">
        <v>1500</v>
      </c>
    </row>
    <row r="447" spans="1:8" x14ac:dyDescent="0.2">
      <c r="B447" s="2"/>
      <c r="C447" s="5" t="s">
        <v>122</v>
      </c>
      <c r="D447" s="9">
        <f>SUM(D446:D446)</f>
        <v>1500</v>
      </c>
      <c r="G447" s="12"/>
      <c r="H447" s="12"/>
    </row>
    <row r="449" spans="1:4" x14ac:dyDescent="0.2">
      <c r="B449" s="2" t="s">
        <v>31</v>
      </c>
      <c r="C449" s="2" t="s">
        <v>32</v>
      </c>
      <c r="D449" s="9">
        <v>2000</v>
      </c>
    </row>
    <row r="450" spans="1:4" x14ac:dyDescent="0.2">
      <c r="B450" s="2" t="s">
        <v>33</v>
      </c>
      <c r="C450" s="2" t="s">
        <v>34</v>
      </c>
      <c r="D450" s="13">
        <v>8000</v>
      </c>
    </row>
    <row r="451" spans="1:4" x14ac:dyDescent="0.2">
      <c r="B451" s="2"/>
      <c r="C451" s="5" t="s">
        <v>123</v>
      </c>
      <c r="D451" s="9">
        <f>SUM(D449:D450)</f>
        <v>10000</v>
      </c>
    </row>
    <row r="452" spans="1:4" x14ac:dyDescent="0.2">
      <c r="B452" s="2"/>
      <c r="C452" s="2"/>
    </row>
    <row r="453" spans="1:4" x14ac:dyDescent="0.2">
      <c r="B453" s="27" t="s">
        <v>130</v>
      </c>
      <c r="C453" s="27"/>
      <c r="D453" s="22">
        <f>+D451+D447</f>
        <v>11500</v>
      </c>
    </row>
    <row r="455" spans="1:4" x14ac:dyDescent="0.2">
      <c r="B455" s="2"/>
      <c r="C455" s="2"/>
    </row>
    <row r="456" spans="1:4" ht="16.5" thickBot="1" x14ac:dyDescent="0.3">
      <c r="B456" s="31" t="s">
        <v>136</v>
      </c>
      <c r="C456" s="31"/>
      <c r="D456" s="6">
        <f>+D430+D441+D453</f>
        <v>26285</v>
      </c>
    </row>
    <row r="457" spans="1:4" ht="13.5" thickTop="1" x14ac:dyDescent="0.2"/>
    <row r="458" spans="1:4" ht="13.5" thickBot="1" x14ac:dyDescent="0.25">
      <c r="B458" s="2"/>
      <c r="C458" s="2"/>
    </row>
    <row r="459" spans="1:4" ht="18.75" thickBot="1" x14ac:dyDescent="0.3">
      <c r="A459" s="28" t="s">
        <v>93</v>
      </c>
      <c r="B459" s="29"/>
      <c r="C459" s="29"/>
      <c r="D459" s="30"/>
    </row>
    <row r="460" spans="1:4" ht="15" x14ac:dyDescent="0.25">
      <c r="A460" s="33" t="s">
        <v>278</v>
      </c>
      <c r="B460" s="33"/>
      <c r="C460" s="33"/>
      <c r="D460" s="33"/>
    </row>
    <row r="461" spans="1:4" ht="18" x14ac:dyDescent="0.25">
      <c r="A461" s="3"/>
      <c r="B461" s="3"/>
      <c r="C461" s="3"/>
      <c r="D461" s="37"/>
    </row>
    <row r="462" spans="1:4" x14ac:dyDescent="0.2">
      <c r="A462" s="19" t="s">
        <v>105</v>
      </c>
      <c r="C462" s="2"/>
    </row>
    <row r="464" spans="1:4" x14ac:dyDescent="0.2">
      <c r="B464" s="2" t="s">
        <v>119</v>
      </c>
      <c r="C464" s="2" t="s">
        <v>91</v>
      </c>
      <c r="D464" s="4">
        <f>8968920+3470058</f>
        <v>12438978</v>
      </c>
    </row>
    <row r="465" spans="2:7" x14ac:dyDescent="0.2">
      <c r="B465" s="2"/>
      <c r="C465" s="5" t="s">
        <v>120</v>
      </c>
      <c r="D465" s="9">
        <f>SUM(D464)</f>
        <v>12438978</v>
      </c>
    </row>
    <row r="466" spans="2:7" x14ac:dyDescent="0.2">
      <c r="B466" s="2"/>
      <c r="C466" s="2"/>
    </row>
    <row r="467" spans="2:7" x14ac:dyDescent="0.2">
      <c r="B467" s="2" t="s">
        <v>1</v>
      </c>
      <c r="C467" s="2" t="s">
        <v>2</v>
      </c>
      <c r="D467" s="9">
        <v>5500</v>
      </c>
    </row>
    <row r="468" spans="2:7" x14ac:dyDescent="0.2">
      <c r="B468" s="2" t="s">
        <v>11</v>
      </c>
      <c r="C468" s="2" t="s">
        <v>12</v>
      </c>
      <c r="D468" s="9">
        <v>34914</v>
      </c>
    </row>
    <row r="469" spans="2:7" x14ac:dyDescent="0.2">
      <c r="B469" s="2" t="s">
        <v>283</v>
      </c>
      <c r="C469" s="2" t="s">
        <v>284</v>
      </c>
      <c r="D469" s="13">
        <v>12667</v>
      </c>
    </row>
    <row r="470" spans="2:7" x14ac:dyDescent="0.2">
      <c r="B470" s="2"/>
      <c r="C470" s="5" t="s">
        <v>121</v>
      </c>
      <c r="D470" s="9">
        <f>SUM(D467:D469)</f>
        <v>53081</v>
      </c>
      <c r="F470" s="12"/>
      <c r="G470" s="12"/>
    </row>
    <row r="471" spans="2:7" x14ac:dyDescent="0.2">
      <c r="B471" s="2"/>
      <c r="C471" s="2"/>
    </row>
    <row r="472" spans="2:7" x14ac:dyDescent="0.2">
      <c r="B472" s="2" t="s">
        <v>15</v>
      </c>
      <c r="C472" s="2" t="s">
        <v>16</v>
      </c>
      <c r="D472" s="9">
        <v>12500</v>
      </c>
    </row>
    <row r="473" spans="2:7" x14ac:dyDescent="0.2">
      <c r="B473" s="2" t="s">
        <v>17</v>
      </c>
      <c r="C473" s="2" t="s">
        <v>18</v>
      </c>
      <c r="D473" s="9">
        <v>612</v>
      </c>
    </row>
    <row r="474" spans="2:7" x14ac:dyDescent="0.2">
      <c r="B474" s="2" t="s">
        <v>21</v>
      </c>
      <c r="C474" s="2" t="s">
        <v>22</v>
      </c>
      <c r="D474" s="9">
        <v>3000</v>
      </c>
    </row>
    <row r="475" spans="2:7" x14ac:dyDescent="0.2">
      <c r="B475" s="2" t="s">
        <v>57</v>
      </c>
      <c r="C475" s="2" t="s">
        <v>58</v>
      </c>
      <c r="D475" s="9">
        <v>1120</v>
      </c>
    </row>
    <row r="476" spans="2:7" x14ac:dyDescent="0.2">
      <c r="B476" s="2" t="s">
        <v>25</v>
      </c>
      <c r="C476" s="2" t="s">
        <v>26</v>
      </c>
      <c r="D476" s="9">
        <v>7500</v>
      </c>
    </row>
    <row r="477" spans="2:7" x14ac:dyDescent="0.2">
      <c r="B477" s="2" t="s">
        <v>29</v>
      </c>
      <c r="C477" s="2" t="s">
        <v>30</v>
      </c>
      <c r="D477" s="13">
        <v>150751</v>
      </c>
    </row>
    <row r="478" spans="2:7" x14ac:dyDescent="0.2">
      <c r="B478" s="2"/>
      <c r="C478" s="5" t="s">
        <v>122</v>
      </c>
      <c r="D478" s="9">
        <f>SUM(D472:D477)</f>
        <v>175483</v>
      </c>
    </row>
    <row r="479" spans="2:7" x14ac:dyDescent="0.2">
      <c r="B479" s="2"/>
      <c r="C479" s="2"/>
    </row>
    <row r="480" spans="2:7" x14ac:dyDescent="0.2">
      <c r="B480" s="2" t="s">
        <v>33</v>
      </c>
      <c r="C480" s="2" t="s">
        <v>34</v>
      </c>
      <c r="D480" s="9">
        <v>1500</v>
      </c>
    </row>
    <row r="481" spans="1:5" x14ac:dyDescent="0.2">
      <c r="B481" s="2" t="s">
        <v>42</v>
      </c>
      <c r="C481" s="2" t="s">
        <v>43</v>
      </c>
      <c r="D481" s="9">
        <v>4000</v>
      </c>
    </row>
    <row r="482" spans="1:5" x14ac:dyDescent="0.2">
      <c r="B482" s="2" t="s">
        <v>44</v>
      </c>
      <c r="C482" s="2" t="s">
        <v>39</v>
      </c>
      <c r="D482" s="9">
        <v>2500</v>
      </c>
    </row>
    <row r="483" spans="1:5" x14ac:dyDescent="0.2">
      <c r="B483" s="2" t="s">
        <v>45</v>
      </c>
      <c r="C483" s="2" t="s">
        <v>46</v>
      </c>
      <c r="D483" s="13">
        <v>3000</v>
      </c>
    </row>
    <row r="484" spans="1:5" x14ac:dyDescent="0.2">
      <c r="B484" s="2"/>
      <c r="C484" s="5" t="s">
        <v>123</v>
      </c>
      <c r="D484" s="9">
        <f>SUM(D480:D483)</f>
        <v>11000</v>
      </c>
    </row>
    <row r="485" spans="1:5" x14ac:dyDescent="0.2">
      <c r="B485" s="2"/>
      <c r="C485" s="2"/>
    </row>
    <row r="486" spans="1:5" x14ac:dyDescent="0.2">
      <c r="B486" s="27" t="s">
        <v>114</v>
      </c>
      <c r="C486" s="27"/>
      <c r="D486" s="22">
        <f>+D465+D470+D478+D484</f>
        <v>12678542</v>
      </c>
    </row>
    <row r="487" spans="1:5" x14ac:dyDescent="0.2">
      <c r="E487" s="12"/>
    </row>
    <row r="488" spans="1:5" x14ac:dyDescent="0.2">
      <c r="B488" s="2"/>
      <c r="C488" s="2"/>
    </row>
    <row r="489" spans="1:5" x14ac:dyDescent="0.2">
      <c r="A489" s="19" t="s">
        <v>106</v>
      </c>
      <c r="C489" s="2"/>
    </row>
    <row r="491" spans="1:5" x14ac:dyDescent="0.2">
      <c r="B491" s="2" t="s">
        <v>119</v>
      </c>
      <c r="C491" s="2" t="s">
        <v>91</v>
      </c>
      <c r="D491" s="13">
        <f>159337+79306</f>
        <v>238643</v>
      </c>
    </row>
    <row r="492" spans="1:5" x14ac:dyDescent="0.2">
      <c r="B492" s="2"/>
      <c r="C492" s="5" t="s">
        <v>120</v>
      </c>
      <c r="D492" s="9">
        <f>SUM(D491)</f>
        <v>238643</v>
      </c>
    </row>
    <row r="493" spans="1:5" x14ac:dyDescent="0.2">
      <c r="B493" s="2"/>
      <c r="C493" s="2"/>
    </row>
    <row r="494" spans="1:5" x14ac:dyDescent="0.2">
      <c r="B494" s="2" t="s">
        <v>1</v>
      </c>
      <c r="C494" s="2" t="s">
        <v>2</v>
      </c>
      <c r="D494" s="9">
        <v>2500</v>
      </c>
    </row>
    <row r="495" spans="1:5" x14ac:dyDescent="0.2">
      <c r="B495" s="2" t="s">
        <v>5</v>
      </c>
      <c r="C495" s="2" t="s">
        <v>6</v>
      </c>
      <c r="D495" s="13">
        <v>1000</v>
      </c>
    </row>
    <row r="496" spans="1:5" x14ac:dyDescent="0.2">
      <c r="B496" s="2"/>
      <c r="C496" s="5" t="s">
        <v>121</v>
      </c>
      <c r="D496" s="9">
        <f>SUM(D494:D495)</f>
        <v>3500</v>
      </c>
    </row>
    <row r="497" spans="1:4" x14ac:dyDescent="0.2">
      <c r="B497" s="2"/>
      <c r="C497" s="2"/>
    </row>
    <row r="498" spans="1:4" x14ac:dyDescent="0.2">
      <c r="B498" s="2" t="s">
        <v>29</v>
      </c>
      <c r="C498" s="2" t="s">
        <v>30</v>
      </c>
      <c r="D498" s="13">
        <v>29000</v>
      </c>
    </row>
    <row r="499" spans="1:4" x14ac:dyDescent="0.2">
      <c r="B499" s="2"/>
      <c r="C499" s="5" t="s">
        <v>122</v>
      </c>
      <c r="D499" s="9">
        <f>SUM(D498:D498)</f>
        <v>29000</v>
      </c>
    </row>
    <row r="500" spans="1:4" x14ac:dyDescent="0.2">
      <c r="B500" s="2"/>
      <c r="C500" s="2"/>
    </row>
    <row r="501" spans="1:4" x14ac:dyDescent="0.2">
      <c r="B501" s="27" t="s">
        <v>113</v>
      </c>
      <c r="C501" s="27"/>
      <c r="D501" s="22">
        <f>+D492+D496+D499</f>
        <v>271143</v>
      </c>
    </row>
    <row r="502" spans="1:4" x14ac:dyDescent="0.2">
      <c r="B502" s="25"/>
      <c r="C502" s="25"/>
      <c r="D502" s="21"/>
    </row>
    <row r="503" spans="1:4" x14ac:dyDescent="0.2">
      <c r="B503" s="25"/>
      <c r="C503" s="25"/>
      <c r="D503" s="21"/>
    </row>
    <row r="504" spans="1:4" x14ac:dyDescent="0.2">
      <c r="A504" s="19" t="s">
        <v>107</v>
      </c>
      <c r="C504" s="2"/>
    </row>
    <row r="506" spans="1:4" x14ac:dyDescent="0.2">
      <c r="B506" s="2" t="s">
        <v>119</v>
      </c>
      <c r="C506" s="2" t="s">
        <v>91</v>
      </c>
      <c r="D506" s="13">
        <v>148697</v>
      </c>
    </row>
    <row r="507" spans="1:4" x14ac:dyDescent="0.2">
      <c r="B507" s="2"/>
      <c r="C507" s="5" t="s">
        <v>120</v>
      </c>
      <c r="D507" s="20">
        <f>SUM(D506)</f>
        <v>148697</v>
      </c>
    </row>
    <row r="508" spans="1:4" x14ac:dyDescent="0.2">
      <c r="B508" s="2"/>
      <c r="C508" s="2"/>
    </row>
    <row r="509" spans="1:4" x14ac:dyDescent="0.2">
      <c r="B509" s="27" t="s">
        <v>125</v>
      </c>
      <c r="C509" s="27"/>
      <c r="D509" s="22">
        <f>+D507</f>
        <v>148697</v>
      </c>
    </row>
    <row r="511" spans="1:4" x14ac:dyDescent="0.2">
      <c r="B511" s="2"/>
      <c r="C511" s="2"/>
    </row>
    <row r="512" spans="1:4" x14ac:dyDescent="0.2">
      <c r="A512" s="19" t="s">
        <v>108</v>
      </c>
      <c r="C512" s="2"/>
    </row>
    <row r="514" spans="2:7" x14ac:dyDescent="0.2">
      <c r="B514" s="2" t="s">
        <v>119</v>
      </c>
      <c r="C514" s="2" t="s">
        <v>91</v>
      </c>
      <c r="D514" s="13">
        <f>1532226+673100</f>
        <v>2205326</v>
      </c>
    </row>
    <row r="515" spans="2:7" x14ac:dyDescent="0.2">
      <c r="B515" s="2"/>
      <c r="C515" s="5" t="s">
        <v>120</v>
      </c>
      <c r="D515" s="9">
        <f>SUM(D514)</f>
        <v>2205326</v>
      </c>
    </row>
    <row r="516" spans="2:7" x14ac:dyDescent="0.2">
      <c r="B516" s="2"/>
      <c r="C516" s="2"/>
    </row>
    <row r="517" spans="2:7" x14ac:dyDescent="0.2">
      <c r="B517" s="2" t="s">
        <v>11</v>
      </c>
      <c r="C517" s="2" t="s">
        <v>12</v>
      </c>
      <c r="D517" s="13">
        <v>1834</v>
      </c>
    </row>
    <row r="518" spans="2:7" x14ac:dyDescent="0.2">
      <c r="B518" s="2"/>
      <c r="C518" s="5" t="s">
        <v>121</v>
      </c>
      <c r="D518" s="9">
        <f>SUM(D517:D517)</f>
        <v>1834</v>
      </c>
      <c r="F518" s="12"/>
      <c r="G518" s="12"/>
    </row>
    <row r="519" spans="2:7" x14ac:dyDescent="0.2">
      <c r="B519" s="2"/>
      <c r="C519" s="5"/>
    </row>
    <row r="520" spans="2:7" x14ac:dyDescent="0.2">
      <c r="B520" s="2" t="s">
        <v>29</v>
      </c>
      <c r="C520" s="2" t="s">
        <v>30</v>
      </c>
      <c r="D520" s="13">
        <v>5000</v>
      </c>
    </row>
    <row r="521" spans="2:7" x14ac:dyDescent="0.2">
      <c r="B521" s="2"/>
      <c r="C521" s="5" t="s">
        <v>122</v>
      </c>
      <c r="D521" s="9">
        <f>SUM(D520:D520)</f>
        <v>5000</v>
      </c>
    </row>
    <row r="522" spans="2:7" x14ac:dyDescent="0.2">
      <c r="B522" s="2"/>
      <c r="C522" s="2"/>
    </row>
    <row r="523" spans="2:7" x14ac:dyDescent="0.2">
      <c r="B523" s="2" t="s">
        <v>31</v>
      </c>
      <c r="C523" s="2" t="s">
        <v>32</v>
      </c>
      <c r="D523" s="9">
        <v>3000</v>
      </c>
    </row>
    <row r="524" spans="2:7" x14ac:dyDescent="0.2">
      <c r="B524" s="2" t="s">
        <v>40</v>
      </c>
      <c r="C524" s="2" t="s">
        <v>41</v>
      </c>
      <c r="D524" s="13">
        <v>4000</v>
      </c>
    </row>
    <row r="525" spans="2:7" x14ac:dyDescent="0.2">
      <c r="B525" s="2"/>
      <c r="C525" s="5" t="s">
        <v>123</v>
      </c>
      <c r="D525" s="9">
        <f>SUM(D523:D524)</f>
        <v>7000</v>
      </c>
    </row>
    <row r="526" spans="2:7" x14ac:dyDescent="0.2">
      <c r="B526" s="2"/>
      <c r="C526" s="2"/>
    </row>
    <row r="527" spans="2:7" x14ac:dyDescent="0.2">
      <c r="B527" s="27" t="s">
        <v>126</v>
      </c>
      <c r="C527" s="27"/>
      <c r="D527" s="22">
        <f>+D515+D518+D521+D525</f>
        <v>2219160</v>
      </c>
      <c r="E527" s="12"/>
    </row>
    <row r="529" spans="1:7" x14ac:dyDescent="0.2">
      <c r="B529" s="2"/>
      <c r="C529" s="2"/>
    </row>
    <row r="530" spans="1:7" x14ac:dyDescent="0.2">
      <c r="A530" s="19" t="s">
        <v>109</v>
      </c>
      <c r="C530" s="2"/>
    </row>
    <row r="532" spans="1:7" x14ac:dyDescent="0.2">
      <c r="B532" s="2" t="s">
        <v>119</v>
      </c>
      <c r="C532" s="2" t="s">
        <v>91</v>
      </c>
      <c r="D532" s="13">
        <f>202130+905277</f>
        <v>1107407</v>
      </c>
    </row>
    <row r="533" spans="1:7" x14ac:dyDescent="0.2">
      <c r="B533" s="2"/>
      <c r="C533" s="5" t="s">
        <v>120</v>
      </c>
      <c r="D533" s="9">
        <f>SUM(D532)</f>
        <v>1107407</v>
      </c>
    </row>
    <row r="534" spans="1:7" x14ac:dyDescent="0.2">
      <c r="B534" s="2"/>
      <c r="C534" s="2"/>
    </row>
    <row r="535" spans="1:7" x14ac:dyDescent="0.2">
      <c r="B535" s="2" t="s">
        <v>11</v>
      </c>
      <c r="C535" s="2" t="s">
        <v>12</v>
      </c>
      <c r="D535" s="13">
        <v>1850</v>
      </c>
      <c r="F535" s="12"/>
      <c r="G535" s="12"/>
    </row>
    <row r="536" spans="1:7" x14ac:dyDescent="0.2">
      <c r="B536" s="2"/>
      <c r="C536" s="5" t="s">
        <v>121</v>
      </c>
      <c r="D536" s="9">
        <f>SUM(D535:D535)</f>
        <v>1850</v>
      </c>
    </row>
    <row r="537" spans="1:7" x14ac:dyDescent="0.2">
      <c r="B537" s="2"/>
      <c r="C537" s="2"/>
    </row>
    <row r="538" spans="1:7" x14ac:dyDescent="0.2">
      <c r="B538" s="2" t="s">
        <v>21</v>
      </c>
      <c r="C538" s="2" t="s">
        <v>22</v>
      </c>
      <c r="D538" s="9">
        <v>200</v>
      </c>
    </row>
    <row r="539" spans="1:7" x14ac:dyDescent="0.2">
      <c r="B539" s="2" t="s">
        <v>29</v>
      </c>
      <c r="C539" s="2" t="s">
        <v>30</v>
      </c>
      <c r="D539" s="13">
        <v>6700</v>
      </c>
    </row>
    <row r="540" spans="1:7" x14ac:dyDescent="0.2">
      <c r="B540" s="2"/>
      <c r="C540" s="5" t="s">
        <v>122</v>
      </c>
      <c r="D540" s="9">
        <f>SUM(D538:D539)</f>
        <v>6900</v>
      </c>
    </row>
    <row r="541" spans="1:7" x14ac:dyDescent="0.2">
      <c r="B541" s="2"/>
      <c r="C541" s="2"/>
    </row>
    <row r="542" spans="1:7" x14ac:dyDescent="0.2">
      <c r="B542" s="2" t="s">
        <v>31</v>
      </c>
      <c r="C542" s="2" t="s">
        <v>32</v>
      </c>
      <c r="D542" s="9">
        <v>1200</v>
      </c>
    </row>
    <row r="543" spans="1:7" x14ac:dyDescent="0.2">
      <c r="B543" s="2" t="s">
        <v>42</v>
      </c>
      <c r="C543" s="2" t="s">
        <v>43</v>
      </c>
      <c r="D543" s="13">
        <v>600</v>
      </c>
    </row>
    <row r="544" spans="1:7" x14ac:dyDescent="0.2">
      <c r="B544" s="2"/>
      <c r="C544" s="5" t="s">
        <v>123</v>
      </c>
      <c r="D544" s="9">
        <f>SUM(D542:D543)</f>
        <v>1800</v>
      </c>
    </row>
    <row r="545" spans="1:5" x14ac:dyDescent="0.2">
      <c r="B545" s="2"/>
      <c r="C545" s="2"/>
    </row>
    <row r="546" spans="1:5" x14ac:dyDescent="0.2">
      <c r="B546" s="27" t="s">
        <v>127</v>
      </c>
      <c r="C546" s="27"/>
      <c r="D546" s="22">
        <f>+D533+D540+D544+D536</f>
        <v>1117957</v>
      </c>
      <c r="E546" s="12"/>
    </row>
    <row r="548" spans="1:5" x14ac:dyDescent="0.2">
      <c r="B548" s="2"/>
      <c r="C548" s="2"/>
    </row>
    <row r="549" spans="1:5" x14ac:dyDescent="0.2">
      <c r="A549" s="19" t="s">
        <v>111</v>
      </c>
      <c r="C549" s="2"/>
    </row>
    <row r="551" spans="1:5" x14ac:dyDescent="0.2">
      <c r="B551" s="2" t="s">
        <v>119</v>
      </c>
      <c r="C551" s="2" t="s">
        <v>91</v>
      </c>
      <c r="D551" s="13">
        <f>105395+112106</f>
        <v>217501</v>
      </c>
    </row>
    <row r="552" spans="1:5" x14ac:dyDescent="0.2">
      <c r="B552" s="2"/>
      <c r="C552" s="5" t="s">
        <v>120</v>
      </c>
      <c r="D552" s="9">
        <f>SUM(D551)</f>
        <v>217501</v>
      </c>
    </row>
    <row r="553" spans="1:5" x14ac:dyDescent="0.2">
      <c r="B553" s="2"/>
      <c r="C553" s="2"/>
    </row>
    <row r="554" spans="1:5" x14ac:dyDescent="0.2">
      <c r="B554" s="2" t="s">
        <v>29</v>
      </c>
      <c r="C554" s="2" t="s">
        <v>30</v>
      </c>
      <c r="D554" s="13">
        <v>1700</v>
      </c>
    </row>
    <row r="555" spans="1:5" x14ac:dyDescent="0.2">
      <c r="B555" s="2"/>
      <c r="C555" s="5" t="s">
        <v>122</v>
      </c>
      <c r="D555" s="9">
        <f>SUM(D554)</f>
        <v>1700</v>
      </c>
    </row>
    <row r="556" spans="1:5" x14ac:dyDescent="0.2">
      <c r="B556" s="2"/>
      <c r="C556" s="2"/>
    </row>
    <row r="557" spans="1:5" x14ac:dyDescent="0.2">
      <c r="B557" s="27" t="s">
        <v>129</v>
      </c>
      <c r="C557" s="27"/>
      <c r="D557" s="22">
        <f>+D552+D555</f>
        <v>219201</v>
      </c>
      <c r="E557" s="12"/>
    </row>
    <row r="559" spans="1:5" x14ac:dyDescent="0.2">
      <c r="B559" s="2"/>
      <c r="C559" s="2"/>
    </row>
    <row r="560" spans="1:5" x14ac:dyDescent="0.2">
      <c r="A560" s="19" t="s">
        <v>90</v>
      </c>
      <c r="C560" s="2"/>
    </row>
    <row r="562" spans="2:7" x14ac:dyDescent="0.2">
      <c r="B562" s="2" t="s">
        <v>119</v>
      </c>
      <c r="C562" s="2" t="s">
        <v>91</v>
      </c>
      <c r="D562" s="13">
        <f>82467+948924</f>
        <v>1031391</v>
      </c>
    </row>
    <row r="563" spans="2:7" x14ac:dyDescent="0.2">
      <c r="B563" s="2"/>
      <c r="C563" s="5" t="s">
        <v>120</v>
      </c>
      <c r="D563" s="9">
        <f>SUM(D562)</f>
        <v>1031391</v>
      </c>
    </row>
    <row r="564" spans="2:7" x14ac:dyDescent="0.2">
      <c r="B564" s="2"/>
      <c r="C564" s="2"/>
    </row>
    <row r="565" spans="2:7" x14ac:dyDescent="0.2">
      <c r="B565" s="2" t="s">
        <v>1</v>
      </c>
      <c r="C565" s="2" t="s">
        <v>2</v>
      </c>
      <c r="D565" s="9">
        <v>9045</v>
      </c>
    </row>
    <row r="566" spans="2:7" x14ac:dyDescent="0.2">
      <c r="B566" s="2" t="s">
        <v>5</v>
      </c>
      <c r="C566" s="2" t="s">
        <v>279</v>
      </c>
      <c r="D566" s="9">
        <v>2330</v>
      </c>
    </row>
    <row r="567" spans="2:7" x14ac:dyDescent="0.2">
      <c r="B567" s="2" t="s">
        <v>63</v>
      </c>
      <c r="C567" s="2" t="s">
        <v>64</v>
      </c>
      <c r="D567" s="9">
        <v>865</v>
      </c>
    </row>
    <row r="568" spans="2:7" x14ac:dyDescent="0.2">
      <c r="B568" s="2" t="s">
        <v>11</v>
      </c>
      <c r="C568" s="2" t="s">
        <v>12</v>
      </c>
      <c r="D568" s="9">
        <v>1020</v>
      </c>
    </row>
    <row r="569" spans="2:7" x14ac:dyDescent="0.2">
      <c r="B569" s="2" t="s">
        <v>283</v>
      </c>
      <c r="C569" s="2" t="s">
        <v>284</v>
      </c>
      <c r="D569" s="13">
        <v>10602</v>
      </c>
    </row>
    <row r="570" spans="2:7" x14ac:dyDescent="0.2">
      <c r="B570" s="2"/>
      <c r="C570" s="5" t="s">
        <v>121</v>
      </c>
      <c r="D570" s="9">
        <f>SUM(D565:D569)</f>
        <v>23862</v>
      </c>
      <c r="F570" s="12"/>
      <c r="G570" s="12"/>
    </row>
    <row r="571" spans="2:7" x14ac:dyDescent="0.2">
      <c r="B571" s="2"/>
      <c r="C571" s="2"/>
    </row>
    <row r="572" spans="2:7" x14ac:dyDescent="0.2">
      <c r="B572" s="2" t="s">
        <v>73</v>
      </c>
      <c r="C572" s="2" t="s">
        <v>74</v>
      </c>
      <c r="D572" s="9">
        <v>1500</v>
      </c>
    </row>
    <row r="573" spans="2:7" x14ac:dyDescent="0.2">
      <c r="B573" s="2" t="s">
        <v>15</v>
      </c>
      <c r="C573" s="2" t="s">
        <v>16</v>
      </c>
      <c r="D573" s="9">
        <v>1685</v>
      </c>
    </row>
    <row r="574" spans="2:7" x14ac:dyDescent="0.2">
      <c r="B574" s="2" t="s">
        <v>29</v>
      </c>
      <c r="C574" s="2" t="s">
        <v>30</v>
      </c>
      <c r="D574" s="13">
        <v>121949</v>
      </c>
    </row>
    <row r="575" spans="2:7" x14ac:dyDescent="0.2">
      <c r="B575" s="2"/>
      <c r="C575" s="5" t="s">
        <v>122</v>
      </c>
      <c r="D575" s="9">
        <f>SUM(D572:D574)</f>
        <v>125134</v>
      </c>
    </row>
    <row r="576" spans="2:7" x14ac:dyDescent="0.2">
      <c r="B576" s="2"/>
      <c r="C576" s="2"/>
    </row>
    <row r="577" spans="1:5" x14ac:dyDescent="0.2">
      <c r="B577" s="2" t="s">
        <v>31</v>
      </c>
      <c r="C577" s="2" t="s">
        <v>32</v>
      </c>
      <c r="D577" s="9">
        <v>1665</v>
      </c>
    </row>
    <row r="578" spans="1:5" x14ac:dyDescent="0.2">
      <c r="B578" s="2" t="s">
        <v>33</v>
      </c>
      <c r="C578" s="2" t="s">
        <v>34</v>
      </c>
      <c r="D578" s="9">
        <v>190338</v>
      </c>
    </row>
    <row r="579" spans="1:5" x14ac:dyDescent="0.2">
      <c r="B579" s="2" t="s">
        <v>40</v>
      </c>
      <c r="C579" s="2" t="s">
        <v>41</v>
      </c>
      <c r="D579" s="9">
        <v>2000</v>
      </c>
    </row>
    <row r="580" spans="1:5" x14ac:dyDescent="0.2">
      <c r="B580" s="2" t="s">
        <v>42</v>
      </c>
      <c r="C580" s="2" t="s">
        <v>43</v>
      </c>
      <c r="D580" s="9">
        <v>2495</v>
      </c>
    </row>
    <row r="581" spans="1:5" x14ac:dyDescent="0.2">
      <c r="B581" s="2" t="s">
        <v>44</v>
      </c>
      <c r="C581" s="2" t="s">
        <v>39</v>
      </c>
      <c r="D581" s="9">
        <v>11952</v>
      </c>
    </row>
    <row r="582" spans="1:5" x14ac:dyDescent="0.2">
      <c r="B582" s="2" t="s">
        <v>45</v>
      </c>
      <c r="C582" s="2" t="s">
        <v>46</v>
      </c>
      <c r="D582" s="13">
        <v>537</v>
      </c>
    </row>
    <row r="583" spans="1:5" x14ac:dyDescent="0.2">
      <c r="B583" s="2"/>
      <c r="C583" s="5" t="s">
        <v>123</v>
      </c>
      <c r="D583" s="9">
        <f>SUM(D577:D582)</f>
        <v>208987</v>
      </c>
    </row>
    <row r="584" spans="1:5" x14ac:dyDescent="0.2">
      <c r="B584" s="2"/>
      <c r="C584" s="2"/>
    </row>
    <row r="585" spans="1:5" x14ac:dyDescent="0.2">
      <c r="B585" s="27" t="s">
        <v>130</v>
      </c>
      <c r="C585" s="27"/>
      <c r="D585" s="22">
        <f>+D563+D570+D575+D583</f>
        <v>1389374</v>
      </c>
      <c r="E585" s="12"/>
    </row>
    <row r="587" spans="1:5" x14ac:dyDescent="0.2">
      <c r="B587" s="2"/>
      <c r="C587" s="2"/>
    </row>
    <row r="588" spans="1:5" x14ac:dyDescent="0.2">
      <c r="A588" s="19" t="s">
        <v>102</v>
      </c>
      <c r="C588" s="2"/>
    </row>
    <row r="590" spans="1:5" x14ac:dyDescent="0.2">
      <c r="B590" s="2" t="s">
        <v>3</v>
      </c>
      <c r="C590" s="2" t="s">
        <v>4</v>
      </c>
      <c r="D590" s="9">
        <v>5000</v>
      </c>
    </row>
    <row r="591" spans="1:5" x14ac:dyDescent="0.2">
      <c r="B591" s="2" t="s">
        <v>65</v>
      </c>
      <c r="C591" s="2" t="s">
        <v>66</v>
      </c>
      <c r="D591" s="9">
        <f>50800+10000</f>
        <v>60800</v>
      </c>
    </row>
    <row r="592" spans="1:5" x14ac:dyDescent="0.2">
      <c r="B592" s="2" t="s">
        <v>7</v>
      </c>
      <c r="C592" s="2" t="s">
        <v>8</v>
      </c>
      <c r="D592" s="9">
        <f>15552+13500</f>
        <v>29052</v>
      </c>
    </row>
    <row r="593" spans="1:8" x14ac:dyDescent="0.2">
      <c r="B593" s="2" t="s">
        <v>67</v>
      </c>
      <c r="C593" s="2" t="s">
        <v>68</v>
      </c>
      <c r="D593" s="9">
        <f>679277+205946</f>
        <v>885223</v>
      </c>
    </row>
    <row r="594" spans="1:8" x14ac:dyDescent="0.2">
      <c r="B594" s="2" t="s">
        <v>69</v>
      </c>
      <c r="C594" s="2" t="s">
        <v>70</v>
      </c>
      <c r="D594" s="9">
        <f>20000+10000</f>
        <v>30000</v>
      </c>
    </row>
    <row r="595" spans="1:8" x14ac:dyDescent="0.2">
      <c r="B595" s="2" t="s">
        <v>51</v>
      </c>
      <c r="C595" s="2" t="s">
        <v>52</v>
      </c>
      <c r="D595" s="13">
        <v>33097</v>
      </c>
    </row>
    <row r="596" spans="1:8" x14ac:dyDescent="0.2">
      <c r="B596" s="2"/>
      <c r="C596" s="5" t="s">
        <v>121</v>
      </c>
      <c r="D596" s="9">
        <f>SUM(D590:D595)</f>
        <v>1043172</v>
      </c>
      <c r="F596" s="12"/>
      <c r="H596" s="12"/>
    </row>
    <row r="597" spans="1:8" x14ac:dyDescent="0.2">
      <c r="B597" s="2"/>
      <c r="C597" s="2"/>
    </row>
    <row r="598" spans="1:8" x14ac:dyDescent="0.2">
      <c r="B598" s="2" t="s">
        <v>71</v>
      </c>
      <c r="C598" s="2" t="s">
        <v>72</v>
      </c>
      <c r="D598" s="13">
        <v>35000</v>
      </c>
    </row>
    <row r="599" spans="1:8" x14ac:dyDescent="0.2">
      <c r="B599" s="2"/>
      <c r="C599" s="5" t="s">
        <v>122</v>
      </c>
      <c r="D599" s="9">
        <f>SUM(D598:D598)</f>
        <v>35000</v>
      </c>
    </row>
    <row r="600" spans="1:8" x14ac:dyDescent="0.2">
      <c r="B600" s="2"/>
      <c r="C600" s="2"/>
    </row>
    <row r="601" spans="1:8" x14ac:dyDescent="0.2">
      <c r="B601" s="27" t="s">
        <v>131</v>
      </c>
      <c r="C601" s="27"/>
      <c r="D601" s="22">
        <f>+D596+D599</f>
        <v>1078172</v>
      </c>
      <c r="E601" s="12"/>
    </row>
    <row r="602" spans="1:8" x14ac:dyDescent="0.2">
      <c r="B602" s="25"/>
      <c r="C602" s="25"/>
      <c r="D602" s="21"/>
      <c r="E602" s="12"/>
    </row>
    <row r="603" spans="1:8" x14ac:dyDescent="0.2">
      <c r="B603" s="25"/>
      <c r="C603" s="25"/>
      <c r="D603" s="21"/>
      <c r="E603" s="12"/>
    </row>
    <row r="604" spans="1:8" x14ac:dyDescent="0.2">
      <c r="B604" s="2"/>
      <c r="C604" s="2"/>
    </row>
    <row r="605" spans="1:8" ht="16.5" thickBot="1" x14ac:dyDescent="0.3">
      <c r="B605" s="31" t="s">
        <v>138</v>
      </c>
      <c r="C605" s="31"/>
      <c r="D605" s="6">
        <f>+D486+D501+D527+D546+D557+D585+D601+D509</f>
        <v>19122246</v>
      </c>
    </row>
    <row r="606" spans="1:8" ht="13.5" thickTop="1" x14ac:dyDescent="0.2"/>
    <row r="607" spans="1:8" ht="13.5" thickBot="1" x14ac:dyDescent="0.25"/>
    <row r="608" spans="1:8" ht="18.75" thickBot="1" x14ac:dyDescent="0.3">
      <c r="A608" s="28" t="s">
        <v>133</v>
      </c>
      <c r="B608" s="29"/>
      <c r="C608" s="29"/>
      <c r="D608" s="30"/>
    </row>
    <row r="609" spans="1:7" ht="18" x14ac:dyDescent="0.25">
      <c r="A609" s="3"/>
      <c r="B609" s="3"/>
      <c r="C609" s="3"/>
      <c r="D609" s="37"/>
    </row>
    <row r="610" spans="1:7" x14ac:dyDescent="0.2">
      <c r="A610" s="19" t="s">
        <v>105</v>
      </c>
      <c r="C610" s="2"/>
    </row>
    <row r="612" spans="1:7" x14ac:dyDescent="0.2">
      <c r="B612" s="2" t="s">
        <v>119</v>
      </c>
      <c r="C612" s="2" t="s">
        <v>91</v>
      </c>
      <c r="D612" s="4">
        <v>471753</v>
      </c>
    </row>
    <row r="613" spans="1:7" x14ac:dyDescent="0.2">
      <c r="B613" s="2"/>
      <c r="C613" s="5" t="s">
        <v>120</v>
      </c>
      <c r="D613" s="9">
        <f>SUM(D612)</f>
        <v>471753</v>
      </c>
    </row>
    <row r="614" spans="1:7" x14ac:dyDescent="0.2">
      <c r="B614" s="2"/>
      <c r="C614" s="2"/>
    </row>
    <row r="615" spans="1:7" x14ac:dyDescent="0.2">
      <c r="B615" s="2" t="s">
        <v>1</v>
      </c>
      <c r="C615" s="2" t="s">
        <v>2</v>
      </c>
      <c r="D615" s="9">
        <v>600</v>
      </c>
    </row>
    <row r="616" spans="1:7" x14ac:dyDescent="0.2">
      <c r="B616" s="2" t="s">
        <v>11</v>
      </c>
      <c r="C616" s="2" t="s">
        <v>12</v>
      </c>
      <c r="D616" s="13">
        <v>3584</v>
      </c>
    </row>
    <row r="617" spans="1:7" x14ac:dyDescent="0.2">
      <c r="B617" s="2"/>
      <c r="C617" s="5" t="s">
        <v>121</v>
      </c>
      <c r="D617" s="9">
        <f>SUM(D615:D616)</f>
        <v>4184</v>
      </c>
      <c r="F617" s="12"/>
      <c r="G617" s="12"/>
    </row>
    <row r="618" spans="1:7" x14ac:dyDescent="0.2">
      <c r="B618" s="2"/>
      <c r="C618" s="2"/>
    </row>
    <row r="619" spans="1:7" x14ac:dyDescent="0.2">
      <c r="B619" s="2" t="s">
        <v>15</v>
      </c>
      <c r="C619" s="2" t="s">
        <v>16</v>
      </c>
      <c r="D619" s="9">
        <v>4000</v>
      </c>
    </row>
    <row r="620" spans="1:7" x14ac:dyDescent="0.2">
      <c r="B620" s="2" t="s">
        <v>365</v>
      </c>
      <c r="C620" s="2" t="s">
        <v>366</v>
      </c>
      <c r="D620" s="9">
        <v>6850</v>
      </c>
    </row>
    <row r="621" spans="1:7" x14ac:dyDescent="0.2">
      <c r="B621" s="2" t="s">
        <v>57</v>
      </c>
      <c r="C621" s="2" t="s">
        <v>58</v>
      </c>
      <c r="D621" s="9">
        <v>7000</v>
      </c>
    </row>
    <row r="622" spans="1:7" x14ac:dyDescent="0.2">
      <c r="B622" s="2" t="s">
        <v>25</v>
      </c>
      <c r="C622" s="2" t="s">
        <v>26</v>
      </c>
      <c r="D622" s="9">
        <v>300</v>
      </c>
    </row>
    <row r="623" spans="1:7" x14ac:dyDescent="0.2">
      <c r="B623" s="2" t="s">
        <v>29</v>
      </c>
      <c r="C623" s="2" t="s">
        <v>30</v>
      </c>
      <c r="D623" s="13">
        <v>28000</v>
      </c>
    </row>
    <row r="624" spans="1:7" x14ac:dyDescent="0.2">
      <c r="B624" s="2"/>
      <c r="C624" s="5" t="s">
        <v>122</v>
      </c>
      <c r="D624" s="9">
        <f>SUM(D619:D623)</f>
        <v>46150</v>
      </c>
    </row>
    <row r="625" spans="1:4" x14ac:dyDescent="0.2">
      <c r="B625" s="2"/>
      <c r="C625" s="2"/>
    </row>
    <row r="626" spans="1:4" x14ac:dyDescent="0.2">
      <c r="B626" s="2" t="s">
        <v>42</v>
      </c>
      <c r="C626" s="2" t="s">
        <v>280</v>
      </c>
      <c r="D626" s="13">
        <v>800</v>
      </c>
    </row>
    <row r="627" spans="1:4" x14ac:dyDescent="0.2">
      <c r="B627" s="2"/>
      <c r="C627" s="5" t="s">
        <v>123</v>
      </c>
      <c r="D627" s="9">
        <f>SUM(D626:D626)</f>
        <v>800</v>
      </c>
    </row>
    <row r="628" spans="1:4" x14ac:dyDescent="0.2">
      <c r="B628" s="2"/>
      <c r="C628" s="2"/>
    </row>
    <row r="629" spans="1:4" x14ac:dyDescent="0.2">
      <c r="B629" s="27" t="s">
        <v>114</v>
      </c>
      <c r="C629" s="27"/>
      <c r="D629" s="22">
        <f>+D613+D617+D624+D627</f>
        <v>522887</v>
      </c>
    </row>
    <row r="632" spans="1:4" x14ac:dyDescent="0.2">
      <c r="A632" s="19" t="s">
        <v>108</v>
      </c>
      <c r="C632" s="2"/>
    </row>
    <row r="634" spans="1:4" x14ac:dyDescent="0.2">
      <c r="B634" s="2" t="s">
        <v>119</v>
      </c>
      <c r="C634" s="2" t="s">
        <v>91</v>
      </c>
      <c r="D634" s="13">
        <v>179634</v>
      </c>
    </row>
    <row r="635" spans="1:4" x14ac:dyDescent="0.2">
      <c r="B635" s="2"/>
      <c r="C635" s="5" t="s">
        <v>120</v>
      </c>
      <c r="D635" s="9">
        <f>SUM(D634)</f>
        <v>179634</v>
      </c>
    </row>
    <row r="636" spans="1:4" x14ac:dyDescent="0.2">
      <c r="B636" s="2"/>
      <c r="C636" s="2"/>
    </row>
    <row r="637" spans="1:4" x14ac:dyDescent="0.2">
      <c r="B637" s="2" t="s">
        <v>15</v>
      </c>
      <c r="C637" s="2" t="s">
        <v>16</v>
      </c>
      <c r="D637" s="9">
        <v>500</v>
      </c>
    </row>
    <row r="638" spans="1:4" x14ac:dyDescent="0.2">
      <c r="B638" s="2" t="s">
        <v>21</v>
      </c>
      <c r="C638" s="2" t="s">
        <v>22</v>
      </c>
      <c r="D638" s="13">
        <v>200</v>
      </c>
    </row>
    <row r="639" spans="1:4" x14ac:dyDescent="0.2">
      <c r="B639" s="2"/>
      <c r="C639" s="5" t="s">
        <v>122</v>
      </c>
      <c r="D639" s="9">
        <f>SUM(D637:D638)</f>
        <v>700</v>
      </c>
    </row>
    <row r="640" spans="1:4" x14ac:dyDescent="0.2">
      <c r="B640" s="2"/>
      <c r="C640" s="2"/>
    </row>
    <row r="641" spans="1:4" x14ac:dyDescent="0.2">
      <c r="B641" s="27" t="s">
        <v>126</v>
      </c>
      <c r="C641" s="27"/>
      <c r="D641" s="22">
        <f>+D635+D639</f>
        <v>180334</v>
      </c>
    </row>
    <row r="642" spans="1:4" x14ac:dyDescent="0.2">
      <c r="B642" s="25"/>
      <c r="C642" s="25"/>
      <c r="D642" s="21"/>
    </row>
    <row r="643" spans="1:4" x14ac:dyDescent="0.2">
      <c r="B643" s="25"/>
      <c r="C643" s="25"/>
      <c r="D643" s="21"/>
    </row>
    <row r="644" spans="1:4" x14ac:dyDescent="0.2">
      <c r="A644" s="19" t="s">
        <v>109</v>
      </c>
      <c r="C644" s="2"/>
    </row>
    <row r="646" spans="1:4" x14ac:dyDescent="0.2">
      <c r="B646" s="2" t="s">
        <v>119</v>
      </c>
      <c r="C646" s="2" t="s">
        <v>91</v>
      </c>
      <c r="D646" s="13">
        <v>35114</v>
      </c>
    </row>
    <row r="647" spans="1:4" x14ac:dyDescent="0.2">
      <c r="B647" s="2"/>
      <c r="C647" s="5" t="s">
        <v>120</v>
      </c>
      <c r="D647" s="9">
        <f>SUM(D646)</f>
        <v>35114</v>
      </c>
    </row>
    <row r="648" spans="1:4" x14ac:dyDescent="0.2">
      <c r="B648" s="2"/>
      <c r="C648" s="2"/>
    </row>
    <row r="649" spans="1:4" x14ac:dyDescent="0.2">
      <c r="B649" s="27" t="s">
        <v>127</v>
      </c>
      <c r="C649" s="27"/>
      <c r="D649" s="22">
        <f>+D647</f>
        <v>35114</v>
      </c>
    </row>
    <row r="650" spans="1:4" x14ac:dyDescent="0.2">
      <c r="B650" s="25"/>
      <c r="C650" s="25"/>
      <c r="D650" s="21"/>
    </row>
    <row r="651" spans="1:4" x14ac:dyDescent="0.2">
      <c r="B651" s="25"/>
      <c r="C651" s="25"/>
      <c r="D651" s="21"/>
    </row>
    <row r="652" spans="1:4" x14ac:dyDescent="0.2">
      <c r="A652" s="19" t="s">
        <v>102</v>
      </c>
      <c r="C652" s="2"/>
    </row>
    <row r="654" spans="1:4" x14ac:dyDescent="0.2">
      <c r="B654" s="2" t="s">
        <v>3</v>
      </c>
      <c r="C654" s="1" t="s">
        <v>4</v>
      </c>
      <c r="D654" s="13">
        <v>500</v>
      </c>
    </row>
    <row r="655" spans="1:4" x14ac:dyDescent="0.2">
      <c r="B655" s="2"/>
      <c r="C655" s="5" t="s">
        <v>121</v>
      </c>
      <c r="D655" s="9">
        <f>SUM(D654:D654)</f>
        <v>500</v>
      </c>
    </row>
    <row r="656" spans="1:4" x14ac:dyDescent="0.2">
      <c r="B656" s="2"/>
      <c r="C656" s="2"/>
    </row>
    <row r="657" spans="1:4" x14ac:dyDescent="0.2">
      <c r="B657" s="27" t="s">
        <v>131</v>
      </c>
      <c r="C657" s="27"/>
      <c r="D657" s="22">
        <f>+D655</f>
        <v>500</v>
      </c>
    </row>
    <row r="658" spans="1:4" x14ac:dyDescent="0.2">
      <c r="B658" s="25"/>
      <c r="C658" s="25"/>
      <c r="D658" s="23"/>
    </row>
    <row r="660" spans="1:4" ht="16.5" thickBot="1" x14ac:dyDescent="0.3">
      <c r="B660" s="31" t="s">
        <v>137</v>
      </c>
      <c r="C660" s="31"/>
      <c r="D660" s="6">
        <f>+D629+D641+D657+D649</f>
        <v>738835</v>
      </c>
    </row>
    <row r="661" spans="1:4" ht="13.5" thickTop="1" x14ac:dyDescent="0.2"/>
    <row r="662" spans="1:4" ht="13.5" thickBot="1" x14ac:dyDescent="0.25"/>
    <row r="663" spans="1:4" ht="18.75" thickBot="1" x14ac:dyDescent="0.3">
      <c r="A663" s="28" t="s">
        <v>308</v>
      </c>
      <c r="B663" s="29"/>
      <c r="C663" s="29"/>
      <c r="D663" s="30"/>
    </row>
    <row r="664" spans="1:4" ht="18" x14ac:dyDescent="0.25">
      <c r="A664" s="3"/>
      <c r="B664" s="3"/>
      <c r="C664" s="3"/>
      <c r="D664" s="37"/>
    </row>
    <row r="665" spans="1:4" x14ac:dyDescent="0.2">
      <c r="A665" s="19" t="s">
        <v>105</v>
      </c>
      <c r="C665" s="2"/>
    </row>
    <row r="667" spans="1:4" x14ac:dyDescent="0.2">
      <c r="B667" s="2" t="s">
        <v>119</v>
      </c>
      <c r="C667" s="2" t="s">
        <v>91</v>
      </c>
      <c r="D667" s="4">
        <v>569991</v>
      </c>
    </row>
    <row r="668" spans="1:4" x14ac:dyDescent="0.2">
      <c r="B668" s="2"/>
      <c r="C668" s="5" t="s">
        <v>120</v>
      </c>
      <c r="D668" s="9">
        <f>SUM(D667)</f>
        <v>569991</v>
      </c>
    </row>
    <row r="669" spans="1:4" x14ac:dyDescent="0.2">
      <c r="B669" s="2"/>
      <c r="C669" s="2"/>
    </row>
    <row r="670" spans="1:4" x14ac:dyDescent="0.2">
      <c r="B670" s="2" t="s">
        <v>1</v>
      </c>
      <c r="C670" s="2" t="s">
        <v>2</v>
      </c>
      <c r="D670" s="9">
        <v>250</v>
      </c>
    </row>
    <row r="671" spans="1:4" x14ac:dyDescent="0.2">
      <c r="B671" s="2" t="s">
        <v>11</v>
      </c>
      <c r="C671" s="2" t="s">
        <v>12</v>
      </c>
      <c r="D671" s="13">
        <v>5045</v>
      </c>
    </row>
    <row r="672" spans="1:4" x14ac:dyDescent="0.2">
      <c r="B672" s="2"/>
      <c r="C672" s="5" t="s">
        <v>121</v>
      </c>
      <c r="D672" s="9">
        <f>SUM(D670:D671)</f>
        <v>5295</v>
      </c>
    </row>
    <row r="673" spans="1:7" x14ac:dyDescent="0.2">
      <c r="B673" s="2"/>
      <c r="C673" s="2"/>
    </row>
    <row r="674" spans="1:7" x14ac:dyDescent="0.2">
      <c r="B674" s="2" t="s">
        <v>15</v>
      </c>
      <c r="C674" s="2" t="s">
        <v>16</v>
      </c>
      <c r="D674" s="9">
        <v>5000</v>
      </c>
    </row>
    <row r="675" spans="1:7" x14ac:dyDescent="0.2">
      <c r="B675" s="2" t="s">
        <v>25</v>
      </c>
      <c r="C675" s="2" t="s">
        <v>26</v>
      </c>
      <c r="D675" s="9">
        <v>500</v>
      </c>
    </row>
    <row r="676" spans="1:7" x14ac:dyDescent="0.2">
      <c r="B676" s="2" t="s">
        <v>29</v>
      </c>
      <c r="C676" s="2" t="s">
        <v>30</v>
      </c>
      <c r="D676" s="13">
        <v>20500</v>
      </c>
    </row>
    <row r="677" spans="1:7" x14ac:dyDescent="0.2">
      <c r="B677" s="2"/>
      <c r="C677" s="5" t="s">
        <v>122</v>
      </c>
      <c r="D677" s="9">
        <f>SUM(D674:D676)</f>
        <v>26000</v>
      </c>
      <c r="F677" s="12"/>
      <c r="G677" s="12"/>
    </row>
    <row r="678" spans="1:7" x14ac:dyDescent="0.2">
      <c r="B678" s="2"/>
      <c r="C678" s="2"/>
    </row>
    <row r="679" spans="1:7" x14ac:dyDescent="0.2">
      <c r="B679" s="2" t="s">
        <v>33</v>
      </c>
      <c r="C679" s="2" t="s">
        <v>34</v>
      </c>
      <c r="D679" s="9">
        <v>1000</v>
      </c>
    </row>
    <row r="680" spans="1:7" x14ac:dyDescent="0.2">
      <c r="B680" s="2" t="s">
        <v>45</v>
      </c>
      <c r="C680" s="2" t="s">
        <v>316</v>
      </c>
      <c r="D680" s="13">
        <v>5000</v>
      </c>
    </row>
    <row r="681" spans="1:7" x14ac:dyDescent="0.2">
      <c r="B681" s="2"/>
      <c r="C681" s="5" t="s">
        <v>123</v>
      </c>
      <c r="D681" s="9">
        <f>SUM(D679:D680)</f>
        <v>6000</v>
      </c>
    </row>
    <row r="682" spans="1:7" x14ac:dyDescent="0.2">
      <c r="B682" s="2"/>
      <c r="C682" s="2"/>
    </row>
    <row r="683" spans="1:7" x14ac:dyDescent="0.2">
      <c r="B683" s="27" t="s">
        <v>114</v>
      </c>
      <c r="C683" s="27"/>
      <c r="D683" s="22">
        <f>+D668+D677+D681+D672</f>
        <v>607286</v>
      </c>
    </row>
    <row r="686" spans="1:7" x14ac:dyDescent="0.2">
      <c r="A686" s="19" t="s">
        <v>108</v>
      </c>
      <c r="C686" s="2"/>
    </row>
    <row r="688" spans="1:7" x14ac:dyDescent="0.2">
      <c r="B688" s="2" t="s">
        <v>119</v>
      </c>
      <c r="C688" s="2" t="s">
        <v>91</v>
      </c>
      <c r="D688" s="13">
        <v>181629</v>
      </c>
    </row>
    <row r="689" spans="1:4" x14ac:dyDescent="0.2">
      <c r="B689" s="2"/>
      <c r="C689" s="5" t="s">
        <v>120</v>
      </c>
      <c r="D689" s="9">
        <f>SUM(D688)</f>
        <v>181629</v>
      </c>
    </row>
    <row r="690" spans="1:4" x14ac:dyDescent="0.2">
      <c r="B690" s="2"/>
      <c r="C690" s="2"/>
    </row>
    <row r="691" spans="1:4" x14ac:dyDescent="0.2">
      <c r="B691" s="2" t="s">
        <v>21</v>
      </c>
      <c r="C691" s="2" t="s">
        <v>22</v>
      </c>
      <c r="D691" s="9">
        <v>500</v>
      </c>
    </row>
    <row r="692" spans="1:4" x14ac:dyDescent="0.2">
      <c r="B692" s="2" t="s">
        <v>25</v>
      </c>
      <c r="C692" s="2" t="s">
        <v>26</v>
      </c>
      <c r="D692" s="9">
        <v>1000</v>
      </c>
    </row>
    <row r="693" spans="1:4" x14ac:dyDescent="0.2">
      <c r="B693" s="2" t="s">
        <v>29</v>
      </c>
      <c r="C693" s="2" t="s">
        <v>30</v>
      </c>
      <c r="D693" s="13">
        <v>8000</v>
      </c>
    </row>
    <row r="694" spans="1:4" x14ac:dyDescent="0.2">
      <c r="B694" s="2"/>
      <c r="C694" s="5" t="s">
        <v>122</v>
      </c>
      <c r="D694" s="9">
        <f>SUM(D691:D693)</f>
        <v>9500</v>
      </c>
    </row>
    <row r="695" spans="1:4" x14ac:dyDescent="0.2">
      <c r="B695" s="2"/>
      <c r="C695" s="2"/>
    </row>
    <row r="696" spans="1:4" x14ac:dyDescent="0.2">
      <c r="B696" s="27" t="s">
        <v>126</v>
      </c>
      <c r="C696" s="27"/>
      <c r="D696" s="22">
        <f>+D689+D694</f>
        <v>191129</v>
      </c>
    </row>
    <row r="698" spans="1:4" x14ac:dyDescent="0.2">
      <c r="B698" s="2"/>
      <c r="C698" s="2"/>
    </row>
    <row r="699" spans="1:4" x14ac:dyDescent="0.2">
      <c r="A699" s="19" t="s">
        <v>90</v>
      </c>
      <c r="C699" s="2"/>
    </row>
    <row r="701" spans="1:4" x14ac:dyDescent="0.2">
      <c r="B701" s="2" t="s">
        <v>15</v>
      </c>
      <c r="C701" s="1" t="s">
        <v>16</v>
      </c>
      <c r="D701" s="9">
        <v>6000</v>
      </c>
    </row>
    <row r="702" spans="1:4" x14ac:dyDescent="0.2">
      <c r="B702" s="2" t="s">
        <v>29</v>
      </c>
      <c r="C702" s="2" t="s">
        <v>30</v>
      </c>
      <c r="D702" s="13">
        <v>10000</v>
      </c>
    </row>
    <row r="703" spans="1:4" x14ac:dyDescent="0.2">
      <c r="B703" s="2"/>
      <c r="C703" s="5" t="s">
        <v>122</v>
      </c>
      <c r="D703" s="9">
        <f>SUM(D698:D702)</f>
        <v>16000</v>
      </c>
    </row>
    <row r="704" spans="1:4" x14ac:dyDescent="0.2">
      <c r="B704" s="2"/>
      <c r="C704" s="5"/>
    </row>
    <row r="705" spans="1:4" x14ac:dyDescent="0.2">
      <c r="B705" s="2" t="s">
        <v>42</v>
      </c>
      <c r="C705" s="2" t="s">
        <v>43</v>
      </c>
      <c r="D705" s="13">
        <v>2000</v>
      </c>
    </row>
    <row r="706" spans="1:4" x14ac:dyDescent="0.2">
      <c r="B706" s="2"/>
      <c r="C706" s="5" t="s">
        <v>123</v>
      </c>
      <c r="D706" s="9">
        <f>SUM(D705:D705)</f>
        <v>2000</v>
      </c>
    </row>
    <row r="707" spans="1:4" x14ac:dyDescent="0.2">
      <c r="B707" s="2"/>
      <c r="C707" s="2"/>
    </row>
    <row r="708" spans="1:4" x14ac:dyDescent="0.2">
      <c r="B708" s="27" t="s">
        <v>130</v>
      </c>
      <c r="C708" s="27"/>
      <c r="D708" s="22">
        <f>+D703+D706</f>
        <v>18000</v>
      </c>
    </row>
    <row r="710" spans="1:4" x14ac:dyDescent="0.2">
      <c r="B710" s="25"/>
      <c r="C710" s="25"/>
      <c r="D710" s="23"/>
    </row>
    <row r="712" spans="1:4" ht="16.5" thickBot="1" x14ac:dyDescent="0.3">
      <c r="B712" s="31" t="s">
        <v>309</v>
      </c>
      <c r="C712" s="31"/>
      <c r="D712" s="6">
        <f>+D683+D696+D708</f>
        <v>816415</v>
      </c>
    </row>
    <row r="713" spans="1:4" ht="13.5" thickTop="1" x14ac:dyDescent="0.2"/>
    <row r="714" spans="1:4" ht="13.5" thickBot="1" x14ac:dyDescent="0.25"/>
    <row r="715" spans="1:4" ht="18.75" thickBot="1" x14ac:dyDescent="0.3">
      <c r="A715" s="28" t="s">
        <v>132</v>
      </c>
      <c r="B715" s="29"/>
      <c r="C715" s="29"/>
      <c r="D715" s="30"/>
    </row>
    <row r="716" spans="1:4" ht="18" x14ac:dyDescent="0.25">
      <c r="A716" s="3"/>
      <c r="B716" s="3"/>
      <c r="C716" s="3"/>
      <c r="D716" s="37"/>
    </row>
    <row r="717" spans="1:4" x14ac:dyDescent="0.2">
      <c r="A717" s="19" t="s">
        <v>105</v>
      </c>
      <c r="C717" s="2"/>
    </row>
    <row r="719" spans="1:4" x14ac:dyDescent="0.2">
      <c r="B719" s="2" t="s">
        <v>119</v>
      </c>
      <c r="C719" s="2" t="s">
        <v>91</v>
      </c>
      <c r="D719" s="4">
        <v>1823912</v>
      </c>
    </row>
    <row r="720" spans="1:4" x14ac:dyDescent="0.2">
      <c r="B720" s="2"/>
      <c r="C720" s="5" t="s">
        <v>120</v>
      </c>
      <c r="D720" s="9">
        <f>SUM(D719)</f>
        <v>1823912</v>
      </c>
    </row>
    <row r="721" spans="2:7" x14ac:dyDescent="0.2">
      <c r="B721" s="2"/>
      <c r="C721" s="2"/>
    </row>
    <row r="722" spans="2:7" x14ac:dyDescent="0.2">
      <c r="B722" s="2" t="s">
        <v>1</v>
      </c>
      <c r="C722" s="2" t="s">
        <v>2</v>
      </c>
      <c r="D722" s="9">
        <v>250</v>
      </c>
    </row>
    <row r="723" spans="2:7" x14ac:dyDescent="0.2">
      <c r="B723" s="2" t="s">
        <v>11</v>
      </c>
      <c r="C723" s="2" t="s">
        <v>12</v>
      </c>
      <c r="D723" s="13">
        <v>5168</v>
      </c>
    </row>
    <row r="724" spans="2:7" x14ac:dyDescent="0.2">
      <c r="B724" s="2"/>
      <c r="C724" s="5" t="s">
        <v>121</v>
      </c>
      <c r="D724" s="9">
        <f>SUM(D722:D723)</f>
        <v>5418</v>
      </c>
      <c r="F724" s="12"/>
      <c r="G724" s="12"/>
    </row>
    <row r="725" spans="2:7" x14ac:dyDescent="0.2">
      <c r="B725" s="2"/>
      <c r="C725" s="2"/>
    </row>
    <row r="726" spans="2:7" x14ac:dyDescent="0.2">
      <c r="B726" s="2" t="s">
        <v>15</v>
      </c>
      <c r="C726" s="2" t="s">
        <v>16</v>
      </c>
      <c r="D726" s="9">
        <v>4000</v>
      </c>
    </row>
    <row r="727" spans="2:7" x14ac:dyDescent="0.2">
      <c r="B727" s="2" t="s">
        <v>17</v>
      </c>
      <c r="C727" s="2" t="s">
        <v>18</v>
      </c>
      <c r="D727" s="9">
        <v>10000</v>
      </c>
    </row>
    <row r="728" spans="2:7" x14ac:dyDescent="0.2">
      <c r="B728" s="2" t="s">
        <v>21</v>
      </c>
      <c r="C728" s="2" t="s">
        <v>22</v>
      </c>
      <c r="D728" s="9">
        <v>1400</v>
      </c>
    </row>
    <row r="729" spans="2:7" x14ac:dyDescent="0.2">
      <c r="B729" s="2" t="s">
        <v>23</v>
      </c>
      <c r="C729" s="2" t="s">
        <v>301</v>
      </c>
      <c r="D729" s="9">
        <v>1400</v>
      </c>
    </row>
    <row r="730" spans="2:7" x14ac:dyDescent="0.2">
      <c r="B730" s="2" t="s">
        <v>57</v>
      </c>
      <c r="C730" s="2" t="s">
        <v>58</v>
      </c>
      <c r="D730" s="9">
        <v>353</v>
      </c>
    </row>
    <row r="731" spans="2:7" x14ac:dyDescent="0.2">
      <c r="B731" s="2" t="s">
        <v>29</v>
      </c>
      <c r="C731" s="2" t="s">
        <v>30</v>
      </c>
      <c r="D731" s="13">
        <v>12000</v>
      </c>
    </row>
    <row r="732" spans="2:7" x14ac:dyDescent="0.2">
      <c r="B732" s="2"/>
      <c r="C732" s="5" t="s">
        <v>122</v>
      </c>
      <c r="D732" s="9">
        <f>SUM(D726:D731)</f>
        <v>29153</v>
      </c>
    </row>
    <row r="733" spans="2:7" x14ac:dyDescent="0.2">
      <c r="B733" s="2"/>
      <c r="C733" s="5"/>
    </row>
    <row r="734" spans="2:7" x14ac:dyDescent="0.2">
      <c r="B734" s="2" t="s">
        <v>31</v>
      </c>
      <c r="C734" s="2" t="s">
        <v>32</v>
      </c>
      <c r="D734" s="9">
        <v>4000</v>
      </c>
    </row>
    <row r="735" spans="2:7" x14ac:dyDescent="0.2">
      <c r="B735" s="2" t="s">
        <v>45</v>
      </c>
      <c r="C735" s="2" t="s">
        <v>46</v>
      </c>
      <c r="D735" s="13">
        <v>6000</v>
      </c>
    </row>
    <row r="736" spans="2:7" x14ac:dyDescent="0.2">
      <c r="B736" s="2"/>
      <c r="C736" s="5" t="s">
        <v>123</v>
      </c>
      <c r="D736" s="9">
        <f>SUM(D734:D735)</f>
        <v>10000</v>
      </c>
    </row>
    <row r="737" spans="1:4" x14ac:dyDescent="0.2">
      <c r="B737" s="2"/>
      <c r="C737" s="2"/>
    </row>
    <row r="738" spans="1:4" x14ac:dyDescent="0.2">
      <c r="B738" s="27" t="s">
        <v>114</v>
      </c>
      <c r="C738" s="27"/>
      <c r="D738" s="22">
        <f>+D720+D724+D732+D736</f>
        <v>1868483</v>
      </c>
    </row>
    <row r="740" spans="1:4" x14ac:dyDescent="0.2">
      <c r="B740" s="2"/>
      <c r="C740" s="2"/>
    </row>
    <row r="741" spans="1:4" x14ac:dyDescent="0.2">
      <c r="A741" s="19" t="s">
        <v>108</v>
      </c>
      <c r="C741" s="2"/>
    </row>
    <row r="743" spans="1:4" x14ac:dyDescent="0.2">
      <c r="B743" s="2" t="s">
        <v>119</v>
      </c>
      <c r="C743" s="2" t="s">
        <v>91</v>
      </c>
      <c r="D743" s="13">
        <v>189793</v>
      </c>
    </row>
    <row r="744" spans="1:4" x14ac:dyDescent="0.2">
      <c r="B744" s="2"/>
      <c r="C744" s="5" t="s">
        <v>120</v>
      </c>
      <c r="D744" s="9">
        <f>SUM(D743)</f>
        <v>189793</v>
      </c>
    </row>
    <row r="745" spans="1:4" x14ac:dyDescent="0.2">
      <c r="B745" s="2"/>
      <c r="C745" s="2"/>
    </row>
    <row r="746" spans="1:4" x14ac:dyDescent="0.2">
      <c r="B746" s="27" t="s">
        <v>126</v>
      </c>
      <c r="C746" s="27"/>
      <c r="D746" s="22">
        <f>+D744</f>
        <v>189793</v>
      </c>
    </row>
    <row r="748" spans="1:4" x14ac:dyDescent="0.2">
      <c r="B748" s="2"/>
      <c r="C748" s="2"/>
    </row>
    <row r="749" spans="1:4" x14ac:dyDescent="0.2">
      <c r="A749" s="19" t="s">
        <v>109</v>
      </c>
      <c r="C749" s="2"/>
    </row>
    <row r="751" spans="1:4" x14ac:dyDescent="0.2">
      <c r="B751" s="2" t="s">
        <v>119</v>
      </c>
      <c r="C751" s="2" t="s">
        <v>91</v>
      </c>
      <c r="D751" s="13">
        <v>87478</v>
      </c>
    </row>
    <row r="752" spans="1:4" x14ac:dyDescent="0.2">
      <c r="B752" s="2"/>
      <c r="C752" s="5" t="s">
        <v>120</v>
      </c>
      <c r="D752" s="9">
        <f>SUM(D751)</f>
        <v>87478</v>
      </c>
    </row>
    <row r="753" spans="1:4" x14ac:dyDescent="0.2">
      <c r="B753" s="2"/>
      <c r="C753" s="5"/>
    </row>
    <row r="754" spans="1:4" x14ac:dyDescent="0.2">
      <c r="B754" s="2" t="s">
        <v>15</v>
      </c>
      <c r="C754" s="2" t="s">
        <v>16</v>
      </c>
      <c r="D754" s="9">
        <v>115</v>
      </c>
    </row>
    <row r="755" spans="1:4" x14ac:dyDescent="0.2">
      <c r="B755" s="2" t="s">
        <v>21</v>
      </c>
      <c r="C755" s="2" t="s">
        <v>22</v>
      </c>
      <c r="D755" s="9">
        <v>150</v>
      </c>
    </row>
    <row r="756" spans="1:4" x14ac:dyDescent="0.2">
      <c r="B756" s="2" t="s">
        <v>29</v>
      </c>
      <c r="C756" s="2" t="s">
        <v>30</v>
      </c>
      <c r="D756" s="13">
        <v>150</v>
      </c>
    </row>
    <row r="757" spans="1:4" x14ac:dyDescent="0.2">
      <c r="B757" s="2"/>
      <c r="C757" s="5" t="s">
        <v>122</v>
      </c>
      <c r="D757" s="9">
        <f>SUM(D754:D756)</f>
        <v>415</v>
      </c>
    </row>
    <row r="758" spans="1:4" x14ac:dyDescent="0.2">
      <c r="B758" s="2"/>
      <c r="C758" s="5"/>
    </row>
    <row r="759" spans="1:4" x14ac:dyDescent="0.2">
      <c r="B759" s="2" t="s">
        <v>31</v>
      </c>
      <c r="C759" s="2" t="s">
        <v>32</v>
      </c>
      <c r="D759" s="9">
        <v>300</v>
      </c>
    </row>
    <row r="760" spans="1:4" x14ac:dyDescent="0.2">
      <c r="B760" s="2" t="s">
        <v>42</v>
      </c>
      <c r="C760" s="2" t="s">
        <v>43</v>
      </c>
      <c r="D760" s="13">
        <v>75</v>
      </c>
    </row>
    <row r="761" spans="1:4" x14ac:dyDescent="0.2">
      <c r="B761" s="2"/>
      <c r="C761" s="5" t="s">
        <v>123</v>
      </c>
      <c r="D761" s="9">
        <f>SUM(D759:D760)</f>
        <v>375</v>
      </c>
    </row>
    <row r="762" spans="1:4" x14ac:dyDescent="0.2">
      <c r="B762" s="2"/>
      <c r="C762" s="2"/>
    </row>
    <row r="763" spans="1:4" x14ac:dyDescent="0.2">
      <c r="B763" s="27" t="s">
        <v>127</v>
      </c>
      <c r="C763" s="27"/>
      <c r="D763" s="22">
        <f>+D752+D757+D761</f>
        <v>88268</v>
      </c>
    </row>
    <row r="765" spans="1:4" x14ac:dyDescent="0.2">
      <c r="B765" s="2"/>
      <c r="C765" s="2"/>
    </row>
    <row r="766" spans="1:4" x14ac:dyDescent="0.2">
      <c r="A766" s="19" t="s">
        <v>111</v>
      </c>
      <c r="B766" s="2"/>
      <c r="C766" s="2"/>
    </row>
    <row r="767" spans="1:4" x14ac:dyDescent="0.2">
      <c r="B767" s="2"/>
      <c r="C767" s="2"/>
    </row>
    <row r="768" spans="1:4" x14ac:dyDescent="0.2">
      <c r="B768" s="2" t="s">
        <v>119</v>
      </c>
      <c r="C768" s="2" t="s">
        <v>91</v>
      </c>
      <c r="D768" s="13">
        <v>5</v>
      </c>
    </row>
    <row r="769" spans="1:4" x14ac:dyDescent="0.2">
      <c r="B769" s="2"/>
      <c r="C769" s="5" t="s">
        <v>120</v>
      </c>
      <c r="D769" s="9">
        <f>SUM(D768)</f>
        <v>5</v>
      </c>
    </row>
    <row r="770" spans="1:4" x14ac:dyDescent="0.2">
      <c r="B770" s="2"/>
      <c r="C770" s="2"/>
    </row>
    <row r="771" spans="1:4" x14ac:dyDescent="0.2">
      <c r="B771" s="27" t="s">
        <v>129</v>
      </c>
      <c r="C771" s="27"/>
      <c r="D771" s="22">
        <f>+D769</f>
        <v>5</v>
      </c>
    </row>
    <row r="772" spans="1:4" x14ac:dyDescent="0.2">
      <c r="B772" s="2"/>
      <c r="C772" s="2"/>
    </row>
    <row r="773" spans="1:4" x14ac:dyDescent="0.2">
      <c r="B773" s="2"/>
      <c r="C773" s="2"/>
    </row>
    <row r="774" spans="1:4" x14ac:dyDescent="0.2">
      <c r="A774" s="19" t="s">
        <v>102</v>
      </c>
      <c r="C774" s="2"/>
    </row>
    <row r="776" spans="1:4" x14ac:dyDescent="0.2">
      <c r="B776" s="2" t="s">
        <v>3</v>
      </c>
      <c r="C776" s="2" t="s">
        <v>4</v>
      </c>
      <c r="D776" s="9">
        <v>500</v>
      </c>
    </row>
    <row r="777" spans="1:4" x14ac:dyDescent="0.2">
      <c r="B777" s="2" t="s">
        <v>7</v>
      </c>
      <c r="C777" s="2" t="s">
        <v>8</v>
      </c>
      <c r="D777" s="9">
        <v>8200</v>
      </c>
    </row>
    <row r="778" spans="1:4" x14ac:dyDescent="0.2">
      <c r="B778" s="2" t="s">
        <v>67</v>
      </c>
      <c r="C778" s="2" t="s">
        <v>68</v>
      </c>
      <c r="D778" s="13">
        <v>500</v>
      </c>
    </row>
    <row r="779" spans="1:4" x14ac:dyDescent="0.2">
      <c r="B779" s="2"/>
      <c r="C779" s="5" t="s">
        <v>121</v>
      </c>
      <c r="D779" s="9">
        <f>SUM(D776:D778)</f>
        <v>9200</v>
      </c>
    </row>
    <row r="780" spans="1:4" x14ac:dyDescent="0.2">
      <c r="B780" s="2"/>
      <c r="C780" s="2"/>
    </row>
    <row r="781" spans="1:4" x14ac:dyDescent="0.2">
      <c r="B781" s="27" t="s">
        <v>131</v>
      </c>
      <c r="C781" s="27"/>
      <c r="D781" s="22">
        <f>+D779</f>
        <v>9200</v>
      </c>
    </row>
    <row r="783" spans="1:4" ht="16.5" thickBot="1" x14ac:dyDescent="0.3">
      <c r="B783" s="31" t="s">
        <v>139</v>
      </c>
      <c r="C783" s="31"/>
      <c r="D783" s="6">
        <f>+D738+D746+D763+D781+D771</f>
        <v>2155749</v>
      </c>
    </row>
    <row r="784" spans="1:4" ht="13.5" thickTop="1" x14ac:dyDescent="0.2"/>
    <row r="785" spans="1:7" ht="13.5" thickBot="1" x14ac:dyDescent="0.25">
      <c r="B785" s="2"/>
      <c r="C785" s="2"/>
    </row>
    <row r="786" spans="1:7" ht="18.75" thickBot="1" x14ac:dyDescent="0.3">
      <c r="A786" s="28" t="s">
        <v>94</v>
      </c>
      <c r="B786" s="29"/>
      <c r="C786" s="29"/>
      <c r="D786" s="30"/>
    </row>
    <row r="787" spans="1:7" ht="18" x14ac:dyDescent="0.25">
      <c r="A787" s="3"/>
      <c r="B787" s="3"/>
      <c r="C787" s="3"/>
      <c r="D787" s="37"/>
    </row>
    <row r="788" spans="1:7" x14ac:dyDescent="0.2">
      <c r="A788" s="19" t="s">
        <v>105</v>
      </c>
      <c r="C788" s="2"/>
    </row>
    <row r="790" spans="1:7" x14ac:dyDescent="0.2">
      <c r="B790" s="2" t="s">
        <v>119</v>
      </c>
      <c r="C790" s="2" t="s">
        <v>91</v>
      </c>
      <c r="D790" s="4">
        <v>12320682</v>
      </c>
    </row>
    <row r="791" spans="1:7" x14ac:dyDescent="0.2">
      <c r="B791" s="2"/>
      <c r="C791" s="5" t="s">
        <v>120</v>
      </c>
      <c r="D791" s="9">
        <f>SUM(D790)</f>
        <v>12320682</v>
      </c>
    </row>
    <row r="792" spans="1:7" x14ac:dyDescent="0.2">
      <c r="B792" s="2"/>
      <c r="C792" s="2"/>
    </row>
    <row r="793" spans="1:7" x14ac:dyDescent="0.2">
      <c r="B793" s="2" t="s">
        <v>1</v>
      </c>
      <c r="C793" s="2" t="s">
        <v>2</v>
      </c>
      <c r="D793" s="9">
        <v>4000</v>
      </c>
    </row>
    <row r="794" spans="1:7" x14ac:dyDescent="0.2">
      <c r="B794" s="2" t="s">
        <v>11</v>
      </c>
      <c r="C794" s="2" t="s">
        <v>12</v>
      </c>
      <c r="D794" s="13">
        <v>22776</v>
      </c>
    </row>
    <row r="795" spans="1:7" x14ac:dyDescent="0.2">
      <c r="B795" s="2"/>
      <c r="C795" s="5" t="s">
        <v>121</v>
      </c>
      <c r="D795" s="9">
        <f>SUM(D793:D794)</f>
        <v>26776</v>
      </c>
      <c r="F795" s="12"/>
      <c r="G795" s="12"/>
    </row>
    <row r="796" spans="1:7" x14ac:dyDescent="0.2">
      <c r="B796" s="2"/>
      <c r="C796" s="2"/>
    </row>
    <row r="797" spans="1:7" x14ac:dyDescent="0.2">
      <c r="B797" s="2" t="s">
        <v>15</v>
      </c>
      <c r="C797" s="2" t="s">
        <v>16</v>
      </c>
      <c r="D797" s="9">
        <v>1500</v>
      </c>
    </row>
    <row r="798" spans="1:7" x14ac:dyDescent="0.2">
      <c r="B798" s="2" t="s">
        <v>17</v>
      </c>
      <c r="C798" s="2" t="s">
        <v>18</v>
      </c>
      <c r="D798" s="9">
        <v>30000</v>
      </c>
    </row>
    <row r="799" spans="1:7" x14ac:dyDescent="0.2">
      <c r="B799" s="2" t="s">
        <v>21</v>
      </c>
      <c r="C799" s="2" t="s">
        <v>22</v>
      </c>
      <c r="D799" s="9">
        <v>4500</v>
      </c>
    </row>
    <row r="800" spans="1:7" x14ac:dyDescent="0.2">
      <c r="B800" s="2" t="s">
        <v>57</v>
      </c>
      <c r="C800" s="2" t="s">
        <v>58</v>
      </c>
      <c r="D800" s="9">
        <v>1750</v>
      </c>
    </row>
    <row r="801" spans="1:4" x14ac:dyDescent="0.2">
      <c r="B801" s="2" t="s">
        <v>25</v>
      </c>
      <c r="C801" s="2" t="s">
        <v>26</v>
      </c>
      <c r="D801" s="9">
        <v>3000</v>
      </c>
    </row>
    <row r="802" spans="1:4" x14ac:dyDescent="0.2">
      <c r="B802" s="2" t="s">
        <v>59</v>
      </c>
      <c r="C802" s="2" t="s">
        <v>60</v>
      </c>
      <c r="D802" s="9">
        <v>3500</v>
      </c>
    </row>
    <row r="803" spans="1:4" x14ac:dyDescent="0.2">
      <c r="B803" s="2" t="s">
        <v>29</v>
      </c>
      <c r="C803" s="2" t="s">
        <v>30</v>
      </c>
      <c r="D803" s="13">
        <v>148082</v>
      </c>
    </row>
    <row r="804" spans="1:4" x14ac:dyDescent="0.2">
      <c r="B804" s="2"/>
      <c r="C804" s="5" t="s">
        <v>122</v>
      </c>
      <c r="D804" s="9">
        <f>SUM(D797:D803)</f>
        <v>192332</v>
      </c>
    </row>
    <row r="805" spans="1:4" x14ac:dyDescent="0.2">
      <c r="B805" s="2"/>
      <c r="C805" s="2"/>
    </row>
    <row r="806" spans="1:4" x14ac:dyDescent="0.2">
      <c r="B806" s="2" t="s">
        <v>33</v>
      </c>
      <c r="C806" s="2" t="s">
        <v>34</v>
      </c>
      <c r="D806" s="9">
        <v>13500</v>
      </c>
    </row>
    <row r="807" spans="1:4" x14ac:dyDescent="0.2">
      <c r="B807" s="2" t="s">
        <v>42</v>
      </c>
      <c r="C807" s="2" t="s">
        <v>280</v>
      </c>
      <c r="D807" s="9">
        <v>300</v>
      </c>
    </row>
    <row r="808" spans="1:4" x14ac:dyDescent="0.2">
      <c r="B808" s="2" t="s">
        <v>44</v>
      </c>
      <c r="C808" s="2" t="s">
        <v>39</v>
      </c>
      <c r="D808" s="9">
        <v>3050</v>
      </c>
    </row>
    <row r="809" spans="1:4" x14ac:dyDescent="0.2">
      <c r="B809" s="2" t="s">
        <v>45</v>
      </c>
      <c r="C809" s="2" t="s">
        <v>46</v>
      </c>
      <c r="D809" s="13">
        <v>10500</v>
      </c>
    </row>
    <row r="810" spans="1:4" x14ac:dyDescent="0.2">
      <c r="B810" s="2"/>
      <c r="C810" s="5" t="s">
        <v>123</v>
      </c>
      <c r="D810" s="9">
        <f>SUM(D806:D809)</f>
        <v>27350</v>
      </c>
    </row>
    <row r="811" spans="1:4" x14ac:dyDescent="0.2">
      <c r="B811" s="2"/>
      <c r="C811" s="2"/>
    </row>
    <row r="812" spans="1:4" x14ac:dyDescent="0.2">
      <c r="B812" s="27" t="s">
        <v>114</v>
      </c>
      <c r="C812" s="27"/>
      <c r="D812" s="22">
        <f>+D791+D795+D804+D810</f>
        <v>12567140</v>
      </c>
    </row>
    <row r="814" spans="1:4" x14ac:dyDescent="0.2">
      <c r="B814" s="2"/>
      <c r="C814" s="2"/>
    </row>
    <row r="815" spans="1:4" x14ac:dyDescent="0.2">
      <c r="A815" s="19" t="s">
        <v>106</v>
      </c>
      <c r="C815" s="2"/>
    </row>
    <row r="817" spans="1:4" x14ac:dyDescent="0.2">
      <c r="B817" s="2" t="s">
        <v>119</v>
      </c>
      <c r="C817" s="2" t="s">
        <v>91</v>
      </c>
      <c r="D817" s="13">
        <v>79125</v>
      </c>
    </row>
    <row r="818" spans="1:4" x14ac:dyDescent="0.2">
      <c r="B818" s="2"/>
      <c r="C818" s="5" t="s">
        <v>120</v>
      </c>
      <c r="D818" s="9">
        <f>SUM(D817)</f>
        <v>79125</v>
      </c>
    </row>
    <row r="819" spans="1:4" x14ac:dyDescent="0.2">
      <c r="B819" s="2"/>
      <c r="C819" s="2"/>
    </row>
    <row r="820" spans="1:4" x14ac:dyDescent="0.2">
      <c r="B820" s="2" t="s">
        <v>1</v>
      </c>
      <c r="C820" s="2" t="s">
        <v>2</v>
      </c>
      <c r="D820" s="9">
        <v>2000</v>
      </c>
    </row>
    <row r="821" spans="1:4" x14ac:dyDescent="0.2">
      <c r="B821" s="2" t="s">
        <v>5</v>
      </c>
      <c r="C821" s="2" t="s">
        <v>6</v>
      </c>
      <c r="D821" s="13">
        <v>1000</v>
      </c>
    </row>
    <row r="822" spans="1:4" x14ac:dyDescent="0.2">
      <c r="B822" s="2"/>
      <c r="C822" s="5" t="s">
        <v>121</v>
      </c>
      <c r="D822" s="9">
        <f>SUM(D820:D821)</f>
        <v>3000</v>
      </c>
    </row>
    <row r="823" spans="1:4" x14ac:dyDescent="0.2">
      <c r="B823" s="2"/>
      <c r="C823" s="2"/>
    </row>
    <row r="824" spans="1:4" x14ac:dyDescent="0.2">
      <c r="B824" s="2" t="s">
        <v>21</v>
      </c>
      <c r="C824" s="2" t="s">
        <v>22</v>
      </c>
      <c r="D824" s="9">
        <v>8000</v>
      </c>
    </row>
    <row r="825" spans="1:4" x14ac:dyDescent="0.2">
      <c r="B825" s="2" t="s">
        <v>23</v>
      </c>
      <c r="C825" s="2" t="s">
        <v>24</v>
      </c>
      <c r="D825" s="9">
        <v>4000</v>
      </c>
    </row>
    <row r="826" spans="1:4" x14ac:dyDescent="0.2">
      <c r="B826" s="2" t="s">
        <v>29</v>
      </c>
      <c r="C826" s="2" t="s">
        <v>30</v>
      </c>
      <c r="D826" s="13">
        <v>2500</v>
      </c>
    </row>
    <row r="827" spans="1:4" x14ac:dyDescent="0.2">
      <c r="B827" s="2"/>
      <c r="C827" s="5" t="s">
        <v>122</v>
      </c>
      <c r="D827" s="9">
        <f>SUM(D824:D826)</f>
        <v>14500</v>
      </c>
    </row>
    <row r="828" spans="1:4" x14ac:dyDescent="0.2">
      <c r="B828" s="2"/>
      <c r="C828" s="2"/>
    </row>
    <row r="829" spans="1:4" x14ac:dyDescent="0.2">
      <c r="B829" s="27" t="s">
        <v>113</v>
      </c>
      <c r="C829" s="27"/>
      <c r="D829" s="22">
        <f>+D818+D822+D827</f>
        <v>96625</v>
      </c>
    </row>
    <row r="831" spans="1:4" x14ac:dyDescent="0.2">
      <c r="B831" s="2"/>
      <c r="C831" s="2"/>
    </row>
    <row r="832" spans="1:4" x14ac:dyDescent="0.2">
      <c r="A832" s="19" t="s">
        <v>107</v>
      </c>
      <c r="C832" s="2"/>
    </row>
    <row r="834" spans="1:4" x14ac:dyDescent="0.2">
      <c r="B834" s="2" t="s">
        <v>119</v>
      </c>
      <c r="C834" s="2" t="s">
        <v>91</v>
      </c>
      <c r="D834" s="13">
        <v>218546</v>
      </c>
    </row>
    <row r="835" spans="1:4" x14ac:dyDescent="0.2">
      <c r="B835" s="2"/>
      <c r="C835" s="5" t="s">
        <v>120</v>
      </c>
      <c r="D835" s="20">
        <f>SUM(D834)</f>
        <v>218546</v>
      </c>
    </row>
    <row r="836" spans="1:4" x14ac:dyDescent="0.2">
      <c r="B836" s="2"/>
      <c r="C836" s="2"/>
    </row>
    <row r="837" spans="1:4" x14ac:dyDescent="0.2">
      <c r="B837" s="2" t="s">
        <v>31</v>
      </c>
      <c r="C837" s="2" t="s">
        <v>32</v>
      </c>
      <c r="D837" s="13">
        <v>10000</v>
      </c>
    </row>
    <row r="838" spans="1:4" x14ac:dyDescent="0.2">
      <c r="B838" s="2"/>
      <c r="C838" s="5" t="s">
        <v>123</v>
      </c>
      <c r="D838" s="9">
        <f>SUM(D837:D837)</f>
        <v>10000</v>
      </c>
    </row>
    <row r="839" spans="1:4" x14ac:dyDescent="0.2">
      <c r="B839" s="2"/>
      <c r="C839" s="2"/>
    </row>
    <row r="840" spans="1:4" x14ac:dyDescent="0.2">
      <c r="B840" s="27" t="s">
        <v>125</v>
      </c>
      <c r="C840" s="27"/>
      <c r="D840" s="22">
        <f>+D835+D838</f>
        <v>228546</v>
      </c>
    </row>
    <row r="841" spans="1:4" x14ac:dyDescent="0.2">
      <c r="B841" s="2"/>
      <c r="C841" s="2"/>
    </row>
    <row r="842" spans="1:4" x14ac:dyDescent="0.2">
      <c r="B842" s="2"/>
      <c r="C842" s="2"/>
    </row>
    <row r="843" spans="1:4" x14ac:dyDescent="0.2">
      <c r="A843" s="19" t="s">
        <v>108</v>
      </c>
      <c r="C843" s="2"/>
    </row>
    <row r="845" spans="1:4" x14ac:dyDescent="0.2">
      <c r="B845" s="2" t="s">
        <v>119</v>
      </c>
      <c r="C845" s="2" t="s">
        <v>91</v>
      </c>
      <c r="D845" s="13">
        <v>1679843</v>
      </c>
    </row>
    <row r="846" spans="1:4" x14ac:dyDescent="0.2">
      <c r="B846" s="2"/>
      <c r="C846" s="5" t="s">
        <v>120</v>
      </c>
      <c r="D846" s="9">
        <f>SUM(D845)</f>
        <v>1679843</v>
      </c>
    </row>
    <row r="847" spans="1:4" x14ac:dyDescent="0.2">
      <c r="B847" s="2"/>
      <c r="C847" s="5"/>
    </row>
    <row r="848" spans="1:4" x14ac:dyDescent="0.2">
      <c r="B848" s="2" t="s">
        <v>11</v>
      </c>
      <c r="C848" s="2" t="s">
        <v>12</v>
      </c>
      <c r="D848" s="13">
        <v>2209</v>
      </c>
    </row>
    <row r="849" spans="1:7" x14ac:dyDescent="0.2">
      <c r="B849" s="2"/>
      <c r="C849" s="5" t="s">
        <v>121</v>
      </c>
      <c r="D849" s="9">
        <f>SUM(D848:D848)</f>
        <v>2209</v>
      </c>
      <c r="F849" s="12"/>
      <c r="G849" s="12"/>
    </row>
    <row r="850" spans="1:7" x14ac:dyDescent="0.2">
      <c r="B850" s="2"/>
      <c r="C850" s="2"/>
    </row>
    <row r="851" spans="1:7" x14ac:dyDescent="0.2">
      <c r="B851" s="2" t="s">
        <v>15</v>
      </c>
      <c r="C851" s="2" t="s">
        <v>16</v>
      </c>
      <c r="D851" s="9">
        <v>2500</v>
      </c>
    </row>
    <row r="852" spans="1:7" x14ac:dyDescent="0.2">
      <c r="B852" s="2" t="s">
        <v>17</v>
      </c>
      <c r="C852" s="2" t="s">
        <v>18</v>
      </c>
      <c r="D852" s="9">
        <v>7000</v>
      </c>
    </row>
    <row r="853" spans="1:7" x14ac:dyDescent="0.2">
      <c r="B853" s="2" t="s">
        <v>29</v>
      </c>
      <c r="C853" s="2" t="s">
        <v>30</v>
      </c>
      <c r="D853" s="13">
        <v>10000</v>
      </c>
    </row>
    <row r="854" spans="1:7" x14ac:dyDescent="0.2">
      <c r="B854" s="2"/>
      <c r="C854" s="5" t="s">
        <v>122</v>
      </c>
      <c r="D854" s="9">
        <f>SUM(D851:D853)</f>
        <v>19500</v>
      </c>
    </row>
    <row r="855" spans="1:7" x14ac:dyDescent="0.2">
      <c r="B855" s="2"/>
      <c r="C855" s="2"/>
    </row>
    <row r="856" spans="1:7" x14ac:dyDescent="0.2">
      <c r="B856" s="2" t="s">
        <v>31</v>
      </c>
      <c r="C856" s="2" t="s">
        <v>32</v>
      </c>
      <c r="D856" s="9">
        <v>1000</v>
      </c>
    </row>
    <row r="857" spans="1:7" x14ac:dyDescent="0.2">
      <c r="B857" s="2" t="s">
        <v>40</v>
      </c>
      <c r="C857" s="2" t="s">
        <v>41</v>
      </c>
      <c r="D857" s="13">
        <v>3000</v>
      </c>
    </row>
    <row r="858" spans="1:7" x14ac:dyDescent="0.2">
      <c r="B858" s="2"/>
      <c r="C858" s="5" t="s">
        <v>123</v>
      </c>
      <c r="D858" s="9">
        <f>SUM(D856:D857)</f>
        <v>4000</v>
      </c>
    </row>
    <row r="859" spans="1:7" x14ac:dyDescent="0.2">
      <c r="B859" s="2"/>
      <c r="C859" s="2"/>
    </row>
    <row r="860" spans="1:7" x14ac:dyDescent="0.2">
      <c r="B860" s="27" t="s">
        <v>126</v>
      </c>
      <c r="C860" s="27"/>
      <c r="D860" s="22">
        <f>+D846+D849+D854+D858</f>
        <v>1705552</v>
      </c>
    </row>
    <row r="863" spans="1:7" x14ac:dyDescent="0.2">
      <c r="B863" s="2"/>
      <c r="C863" s="2"/>
    </row>
    <row r="864" spans="1:7" x14ac:dyDescent="0.2">
      <c r="A864" s="19" t="s">
        <v>109</v>
      </c>
      <c r="C864" s="2"/>
    </row>
    <row r="866" spans="2:7" x14ac:dyDescent="0.2">
      <c r="B866" s="2" t="s">
        <v>119</v>
      </c>
      <c r="C866" s="2" t="s">
        <v>91</v>
      </c>
      <c r="D866" s="13">
        <v>944159</v>
      </c>
    </row>
    <row r="867" spans="2:7" x14ac:dyDescent="0.2">
      <c r="B867" s="2"/>
      <c r="C867" s="5" t="s">
        <v>120</v>
      </c>
      <c r="D867" s="9">
        <f>SUM(D866)</f>
        <v>944159</v>
      </c>
    </row>
    <row r="868" spans="2:7" x14ac:dyDescent="0.2">
      <c r="B868" s="2"/>
      <c r="C868" s="2"/>
    </row>
    <row r="869" spans="2:7" x14ac:dyDescent="0.2">
      <c r="B869" s="2" t="s">
        <v>11</v>
      </c>
      <c r="C869" s="2" t="s">
        <v>12</v>
      </c>
      <c r="D869" s="13">
        <v>1950</v>
      </c>
    </row>
    <row r="870" spans="2:7" x14ac:dyDescent="0.2">
      <c r="B870" s="2"/>
      <c r="C870" s="5" t="s">
        <v>121</v>
      </c>
      <c r="D870" s="9">
        <f>SUM(D869:D869)</f>
        <v>1950</v>
      </c>
      <c r="F870" s="12"/>
      <c r="G870" s="12"/>
    </row>
    <row r="871" spans="2:7" x14ac:dyDescent="0.2">
      <c r="B871" s="2"/>
      <c r="C871" s="2"/>
    </row>
    <row r="872" spans="2:7" x14ac:dyDescent="0.2">
      <c r="B872" s="2" t="s">
        <v>21</v>
      </c>
      <c r="C872" s="2" t="s">
        <v>22</v>
      </c>
      <c r="D872" s="9">
        <v>200</v>
      </c>
    </row>
    <row r="873" spans="2:7" x14ac:dyDescent="0.2">
      <c r="B873" s="2" t="s">
        <v>29</v>
      </c>
      <c r="C873" s="2" t="s">
        <v>30</v>
      </c>
      <c r="D873" s="13">
        <v>1350</v>
      </c>
    </row>
    <row r="874" spans="2:7" x14ac:dyDescent="0.2">
      <c r="B874" s="2"/>
      <c r="C874" s="5" t="s">
        <v>122</v>
      </c>
      <c r="D874" s="9">
        <f>SUM(D872:D873)</f>
        <v>1550</v>
      </c>
    </row>
    <row r="875" spans="2:7" x14ac:dyDescent="0.2">
      <c r="B875" s="2"/>
      <c r="C875" s="2"/>
    </row>
    <row r="876" spans="2:7" x14ac:dyDescent="0.2">
      <c r="B876" s="2" t="s">
        <v>31</v>
      </c>
      <c r="C876" s="2" t="s">
        <v>32</v>
      </c>
      <c r="D876" s="9">
        <v>1100</v>
      </c>
    </row>
    <row r="877" spans="2:7" x14ac:dyDescent="0.2">
      <c r="B877" s="2" t="s">
        <v>42</v>
      </c>
      <c r="C877" s="2" t="s">
        <v>280</v>
      </c>
      <c r="D877" s="13">
        <v>550</v>
      </c>
    </row>
    <row r="878" spans="2:7" x14ac:dyDescent="0.2">
      <c r="B878" s="2"/>
      <c r="C878" s="5" t="s">
        <v>123</v>
      </c>
      <c r="D878" s="9">
        <f>SUM(D876:D877)</f>
        <v>1650</v>
      </c>
    </row>
    <row r="879" spans="2:7" x14ac:dyDescent="0.2">
      <c r="B879" s="2"/>
      <c r="C879" s="2"/>
    </row>
    <row r="880" spans="2:7" x14ac:dyDescent="0.2">
      <c r="B880" s="27" t="s">
        <v>127</v>
      </c>
      <c r="C880" s="27"/>
      <c r="D880" s="22">
        <f>+D867+D870+D874+D878</f>
        <v>949309</v>
      </c>
    </row>
    <row r="882" spans="1:4" x14ac:dyDescent="0.2">
      <c r="B882" s="2"/>
      <c r="C882" s="2"/>
    </row>
    <row r="883" spans="1:4" x14ac:dyDescent="0.2">
      <c r="A883" s="19" t="s">
        <v>111</v>
      </c>
      <c r="C883" s="2"/>
    </row>
    <row r="885" spans="1:4" x14ac:dyDescent="0.2">
      <c r="B885" s="2" t="s">
        <v>119</v>
      </c>
      <c r="C885" s="2" t="s">
        <v>91</v>
      </c>
      <c r="D885" s="13">
        <v>96794</v>
      </c>
    </row>
    <row r="886" spans="1:4" x14ac:dyDescent="0.2">
      <c r="B886" s="2"/>
      <c r="C886" s="5" t="s">
        <v>120</v>
      </c>
      <c r="D886" s="9">
        <f>SUM(D885)</f>
        <v>96794</v>
      </c>
    </row>
    <row r="887" spans="1:4" x14ac:dyDescent="0.2">
      <c r="B887" s="2"/>
      <c r="C887" s="2"/>
    </row>
    <row r="888" spans="1:4" x14ac:dyDescent="0.2">
      <c r="B888" s="2" t="s">
        <v>29</v>
      </c>
      <c r="C888" s="2" t="s">
        <v>30</v>
      </c>
      <c r="D888" s="13">
        <v>4200</v>
      </c>
    </row>
    <row r="889" spans="1:4" x14ac:dyDescent="0.2">
      <c r="B889" s="2"/>
      <c r="C889" s="5" t="s">
        <v>122</v>
      </c>
      <c r="D889" s="9">
        <f>SUM(D888)</f>
        <v>4200</v>
      </c>
    </row>
    <row r="890" spans="1:4" x14ac:dyDescent="0.2">
      <c r="B890" s="2"/>
      <c r="C890" s="5"/>
    </row>
    <row r="891" spans="1:4" x14ac:dyDescent="0.2">
      <c r="B891" s="2" t="s">
        <v>45</v>
      </c>
      <c r="C891" s="2" t="s">
        <v>46</v>
      </c>
      <c r="D891" s="13">
        <v>500</v>
      </c>
    </row>
    <row r="892" spans="1:4" x14ac:dyDescent="0.2">
      <c r="B892" s="2"/>
      <c r="C892" s="5" t="s">
        <v>123</v>
      </c>
      <c r="D892" s="9">
        <f>+D891</f>
        <v>500</v>
      </c>
    </row>
    <row r="893" spans="1:4" x14ac:dyDescent="0.2">
      <c r="B893" s="2"/>
      <c r="C893" s="2"/>
    </row>
    <row r="894" spans="1:4" x14ac:dyDescent="0.2">
      <c r="B894" s="27" t="s">
        <v>129</v>
      </c>
      <c r="C894" s="27"/>
      <c r="D894" s="22">
        <f>+D886+D889+D892</f>
        <v>101494</v>
      </c>
    </row>
    <row r="896" spans="1:4" x14ac:dyDescent="0.2">
      <c r="B896" s="2"/>
      <c r="C896" s="2"/>
    </row>
    <row r="897" spans="1:7" x14ac:dyDescent="0.2">
      <c r="A897" s="19" t="s">
        <v>90</v>
      </c>
      <c r="C897" s="2"/>
    </row>
    <row r="899" spans="1:7" x14ac:dyDescent="0.2">
      <c r="B899" s="2" t="s">
        <v>119</v>
      </c>
      <c r="C899" s="2" t="s">
        <v>91</v>
      </c>
      <c r="D899" s="13">
        <v>905364</v>
      </c>
    </row>
    <row r="900" spans="1:7" x14ac:dyDescent="0.2">
      <c r="B900" s="2"/>
      <c r="C900" s="5" t="s">
        <v>120</v>
      </c>
      <c r="D900" s="9">
        <f>SUM(D899)</f>
        <v>905364</v>
      </c>
    </row>
    <row r="901" spans="1:7" x14ac:dyDescent="0.2">
      <c r="B901" s="2"/>
      <c r="C901" s="2"/>
    </row>
    <row r="902" spans="1:7" x14ac:dyDescent="0.2">
      <c r="B902" s="2" t="s">
        <v>1</v>
      </c>
      <c r="C902" s="2" t="s">
        <v>2</v>
      </c>
      <c r="D902" s="9">
        <v>1600</v>
      </c>
    </row>
    <row r="903" spans="1:7" x14ac:dyDescent="0.2">
      <c r="B903" s="2" t="s">
        <v>3</v>
      </c>
      <c r="C903" s="2" t="s">
        <v>4</v>
      </c>
      <c r="D903" s="9">
        <v>3600</v>
      </c>
    </row>
    <row r="904" spans="1:7" x14ac:dyDescent="0.2">
      <c r="B904" s="2" t="s">
        <v>63</v>
      </c>
      <c r="C904" s="2" t="s">
        <v>64</v>
      </c>
      <c r="D904" s="9">
        <v>300</v>
      </c>
    </row>
    <row r="905" spans="1:7" x14ac:dyDescent="0.2">
      <c r="B905" s="2" t="s">
        <v>11</v>
      </c>
      <c r="C905" s="2" t="s">
        <v>12</v>
      </c>
      <c r="D905" s="13">
        <v>7500</v>
      </c>
    </row>
    <row r="906" spans="1:7" x14ac:dyDescent="0.2">
      <c r="B906" s="2"/>
      <c r="C906" s="5" t="s">
        <v>121</v>
      </c>
      <c r="D906" s="9">
        <f>SUM(D902:D905)</f>
        <v>13000</v>
      </c>
      <c r="F906" s="12"/>
      <c r="G906" s="12"/>
    </row>
    <row r="907" spans="1:7" x14ac:dyDescent="0.2">
      <c r="B907" s="2"/>
      <c r="C907" s="2"/>
    </row>
    <row r="908" spans="1:7" x14ac:dyDescent="0.2">
      <c r="B908" s="2" t="s">
        <v>73</v>
      </c>
      <c r="C908" s="2" t="s">
        <v>74</v>
      </c>
      <c r="D908" s="9">
        <v>1500</v>
      </c>
    </row>
    <row r="909" spans="1:7" x14ac:dyDescent="0.2">
      <c r="B909" s="2" t="s">
        <v>13</v>
      </c>
      <c r="C909" s="2" t="s">
        <v>14</v>
      </c>
      <c r="D909" s="9">
        <v>6720</v>
      </c>
    </row>
    <row r="910" spans="1:7" x14ac:dyDescent="0.2">
      <c r="B910" s="2" t="s">
        <v>15</v>
      </c>
      <c r="C910" s="2" t="s">
        <v>16</v>
      </c>
      <c r="D910" s="9">
        <v>100</v>
      </c>
    </row>
    <row r="911" spans="1:7" x14ac:dyDescent="0.2">
      <c r="B911" s="2" t="s">
        <v>25</v>
      </c>
      <c r="C911" s="2" t="s">
        <v>26</v>
      </c>
      <c r="D911" s="9">
        <v>350</v>
      </c>
    </row>
    <row r="912" spans="1:7" x14ac:dyDescent="0.2">
      <c r="B912" s="2" t="s">
        <v>29</v>
      </c>
      <c r="C912" s="2" t="s">
        <v>30</v>
      </c>
      <c r="D912" s="13">
        <v>94400</v>
      </c>
    </row>
    <row r="913" spans="1:4" x14ac:dyDescent="0.2">
      <c r="B913" s="2"/>
      <c r="C913" s="5" t="s">
        <v>122</v>
      </c>
      <c r="D913" s="9">
        <f>SUM(D908:D912)</f>
        <v>103070</v>
      </c>
    </row>
    <row r="914" spans="1:4" x14ac:dyDescent="0.2">
      <c r="B914" s="2"/>
      <c r="C914" s="2"/>
    </row>
    <row r="915" spans="1:4" x14ac:dyDescent="0.2">
      <c r="B915" s="2" t="s">
        <v>31</v>
      </c>
      <c r="C915" s="2" t="s">
        <v>32</v>
      </c>
      <c r="D915" s="9">
        <v>2500</v>
      </c>
    </row>
    <row r="916" spans="1:4" x14ac:dyDescent="0.2">
      <c r="B916" s="2" t="s">
        <v>33</v>
      </c>
      <c r="C916" s="2" t="s">
        <v>34</v>
      </c>
      <c r="D916" s="9">
        <v>226002</v>
      </c>
    </row>
    <row r="917" spans="1:4" x14ac:dyDescent="0.2">
      <c r="B917" s="2" t="s">
        <v>40</v>
      </c>
      <c r="C917" s="2" t="s">
        <v>41</v>
      </c>
      <c r="D917" s="9">
        <v>3000</v>
      </c>
    </row>
    <row r="918" spans="1:4" x14ac:dyDescent="0.2">
      <c r="B918" s="2" t="s">
        <v>42</v>
      </c>
      <c r="C918" s="2" t="s">
        <v>280</v>
      </c>
      <c r="D918" s="9">
        <v>4300</v>
      </c>
    </row>
    <row r="919" spans="1:4" x14ac:dyDescent="0.2">
      <c r="B919" s="2" t="s">
        <v>44</v>
      </c>
      <c r="C919" s="2" t="s">
        <v>39</v>
      </c>
      <c r="D919" s="9">
        <v>4840</v>
      </c>
    </row>
    <row r="920" spans="1:4" x14ac:dyDescent="0.2">
      <c r="B920" s="2" t="s">
        <v>45</v>
      </c>
      <c r="C920" s="2" t="s">
        <v>46</v>
      </c>
      <c r="D920" s="13">
        <v>5800</v>
      </c>
    </row>
    <row r="921" spans="1:4" x14ac:dyDescent="0.2">
      <c r="B921" s="2"/>
      <c r="C921" s="5" t="s">
        <v>123</v>
      </c>
      <c r="D921" s="9">
        <f>SUM(D915:D920)</f>
        <v>246442</v>
      </c>
    </row>
    <row r="922" spans="1:4" x14ac:dyDescent="0.2">
      <c r="B922" s="2"/>
      <c r="C922" s="5"/>
    </row>
    <row r="923" spans="1:4" x14ac:dyDescent="0.2">
      <c r="B923" s="2"/>
      <c r="C923" s="2"/>
    </row>
    <row r="924" spans="1:4" x14ac:dyDescent="0.2">
      <c r="B924" s="27" t="s">
        <v>130</v>
      </c>
      <c r="C924" s="27"/>
      <c r="D924" s="22">
        <f>+D900+D906+D913+D921</f>
        <v>1267876</v>
      </c>
    </row>
    <row r="927" spans="1:4" x14ac:dyDescent="0.2">
      <c r="B927" s="2"/>
      <c r="C927" s="2"/>
    </row>
    <row r="928" spans="1:4" x14ac:dyDescent="0.2">
      <c r="A928" s="19" t="s">
        <v>102</v>
      </c>
      <c r="C928" s="2"/>
    </row>
    <row r="930" spans="2:4" x14ac:dyDescent="0.2">
      <c r="B930" s="2" t="s">
        <v>3</v>
      </c>
      <c r="C930" s="2" t="s">
        <v>4</v>
      </c>
      <c r="D930" s="9">
        <v>5000</v>
      </c>
    </row>
    <row r="931" spans="2:4" x14ac:dyDescent="0.2">
      <c r="B931" s="2" t="s">
        <v>65</v>
      </c>
      <c r="C931" s="2" t="s">
        <v>66</v>
      </c>
      <c r="D931" s="9">
        <v>10000</v>
      </c>
    </row>
    <row r="932" spans="2:4" x14ac:dyDescent="0.2">
      <c r="B932" s="2" t="s">
        <v>7</v>
      </c>
      <c r="C932" s="2" t="s">
        <v>8</v>
      </c>
      <c r="D932" s="9">
        <v>40000</v>
      </c>
    </row>
    <row r="933" spans="2:4" x14ac:dyDescent="0.2">
      <c r="B933" s="2" t="s">
        <v>67</v>
      </c>
      <c r="C933" s="2" t="s">
        <v>68</v>
      </c>
      <c r="D933" s="9">
        <v>272432</v>
      </c>
    </row>
    <row r="934" spans="2:4" x14ac:dyDescent="0.2">
      <c r="B934" s="2" t="s">
        <v>69</v>
      </c>
      <c r="C934" s="2" t="s">
        <v>70</v>
      </c>
      <c r="D934" s="13">
        <v>130000</v>
      </c>
    </row>
    <row r="935" spans="2:4" x14ac:dyDescent="0.2">
      <c r="B935" s="2"/>
      <c r="C935" s="5" t="s">
        <v>121</v>
      </c>
      <c r="D935" s="9">
        <f>SUM(D930:D934)</f>
        <v>457432</v>
      </c>
    </row>
    <row r="936" spans="2:4" x14ac:dyDescent="0.2">
      <c r="B936" s="2"/>
      <c r="C936" s="5"/>
    </row>
    <row r="937" spans="2:4" x14ac:dyDescent="0.2">
      <c r="B937" s="2" t="s">
        <v>71</v>
      </c>
      <c r="C937" s="2" t="s">
        <v>72</v>
      </c>
      <c r="D937" s="13">
        <v>35000</v>
      </c>
    </row>
    <row r="938" spans="2:4" x14ac:dyDescent="0.2">
      <c r="B938" s="2"/>
      <c r="C938" s="5" t="s">
        <v>122</v>
      </c>
      <c r="D938" s="9">
        <f>SUM(D937:D937)</f>
        <v>35000</v>
      </c>
    </row>
    <row r="939" spans="2:4" x14ac:dyDescent="0.2">
      <c r="B939" s="2"/>
      <c r="C939" s="2"/>
    </row>
    <row r="940" spans="2:4" x14ac:dyDescent="0.2">
      <c r="B940" s="27" t="s">
        <v>131</v>
      </c>
      <c r="C940" s="27"/>
      <c r="D940" s="22">
        <f>+D935+D938</f>
        <v>492432</v>
      </c>
    </row>
    <row r="942" spans="2:4" ht="16.5" customHeight="1" thickBot="1" x14ac:dyDescent="0.3">
      <c r="B942" s="31" t="s">
        <v>140</v>
      </c>
      <c r="C942" s="31"/>
      <c r="D942" s="6">
        <f>+D812+D829+D860+D880+D894+D924+D940+D840</f>
        <v>17408974</v>
      </c>
    </row>
    <row r="943" spans="2:4" ht="13.5" thickTop="1" x14ac:dyDescent="0.2"/>
    <row r="944" spans="2:4" ht="13.5" thickBot="1" x14ac:dyDescent="0.25">
      <c r="B944" s="2"/>
      <c r="C944" s="2"/>
    </row>
    <row r="945" spans="1:7" ht="18.75" thickBot="1" x14ac:dyDescent="0.3">
      <c r="A945" s="28" t="s">
        <v>117</v>
      </c>
      <c r="B945" s="29"/>
      <c r="C945" s="29"/>
      <c r="D945" s="30"/>
    </row>
    <row r="946" spans="1:7" ht="18" x14ac:dyDescent="0.25">
      <c r="A946" s="3"/>
      <c r="B946" s="3"/>
      <c r="C946" s="3"/>
      <c r="D946" s="37"/>
    </row>
    <row r="947" spans="1:7" x14ac:dyDescent="0.2">
      <c r="A947" s="19" t="s">
        <v>105</v>
      </c>
      <c r="C947" s="2"/>
    </row>
    <row r="949" spans="1:7" x14ac:dyDescent="0.2">
      <c r="B949" s="2" t="s">
        <v>119</v>
      </c>
      <c r="C949" s="2" t="s">
        <v>91</v>
      </c>
      <c r="D949" s="4">
        <v>572120</v>
      </c>
    </row>
    <row r="950" spans="1:7" x14ac:dyDescent="0.2">
      <c r="B950" s="2"/>
      <c r="C950" s="5" t="s">
        <v>120</v>
      </c>
      <c r="D950" s="9">
        <f>SUM(D949)</f>
        <v>572120</v>
      </c>
    </row>
    <row r="951" spans="1:7" x14ac:dyDescent="0.2">
      <c r="B951" s="2"/>
      <c r="C951" s="5"/>
    </row>
    <row r="952" spans="1:7" x14ac:dyDescent="0.2">
      <c r="B952" s="2" t="s">
        <v>1</v>
      </c>
      <c r="C952" s="2" t="s">
        <v>2</v>
      </c>
      <c r="D952" s="13">
        <v>500</v>
      </c>
    </row>
    <row r="953" spans="1:7" x14ac:dyDescent="0.2">
      <c r="B953" s="2"/>
      <c r="C953" s="5" t="s">
        <v>121</v>
      </c>
      <c r="D953" s="9">
        <f>SUM(D952:D952)</f>
        <v>500</v>
      </c>
      <c r="F953" s="12"/>
      <c r="G953" s="12"/>
    </row>
    <row r="954" spans="1:7" x14ac:dyDescent="0.2">
      <c r="B954" s="2"/>
      <c r="C954" s="2"/>
    </row>
    <row r="955" spans="1:7" x14ac:dyDescent="0.2">
      <c r="B955" s="2" t="s">
        <v>15</v>
      </c>
      <c r="C955" s="2" t="s">
        <v>16</v>
      </c>
      <c r="D955" s="9">
        <v>5000</v>
      </c>
    </row>
    <row r="956" spans="1:7" x14ac:dyDescent="0.2">
      <c r="B956" s="2" t="s">
        <v>21</v>
      </c>
      <c r="C956" s="2" t="s">
        <v>22</v>
      </c>
      <c r="D956" s="9">
        <v>2000</v>
      </c>
    </row>
    <row r="957" spans="1:7" x14ac:dyDescent="0.2">
      <c r="B957" s="2" t="s">
        <v>29</v>
      </c>
      <c r="C957" s="2" t="s">
        <v>30</v>
      </c>
      <c r="D957" s="13">
        <v>23300</v>
      </c>
    </row>
    <row r="958" spans="1:7" x14ac:dyDescent="0.2">
      <c r="B958" s="2"/>
      <c r="C958" s="5" t="s">
        <v>122</v>
      </c>
      <c r="D958" s="9">
        <f>SUM(D955:D957)</f>
        <v>30300</v>
      </c>
    </row>
    <row r="959" spans="1:7" x14ac:dyDescent="0.2">
      <c r="B959" s="2"/>
      <c r="C959" s="2"/>
    </row>
    <row r="960" spans="1:7" x14ac:dyDescent="0.2">
      <c r="B960" s="2" t="s">
        <v>31</v>
      </c>
      <c r="C960" s="2" t="s">
        <v>32</v>
      </c>
      <c r="D960" s="9">
        <v>1500</v>
      </c>
    </row>
    <row r="961" spans="1:4" x14ac:dyDescent="0.2">
      <c r="B961" s="2" t="s">
        <v>33</v>
      </c>
      <c r="C961" s="2" t="s">
        <v>277</v>
      </c>
      <c r="D961" s="9">
        <v>2500</v>
      </c>
    </row>
    <row r="962" spans="1:4" x14ac:dyDescent="0.2">
      <c r="B962" s="2" t="s">
        <v>42</v>
      </c>
      <c r="C962" s="2" t="s">
        <v>280</v>
      </c>
      <c r="D962" s="9">
        <v>1500</v>
      </c>
    </row>
    <row r="963" spans="1:4" x14ac:dyDescent="0.2">
      <c r="B963" s="2" t="s">
        <v>44</v>
      </c>
      <c r="C963" s="2" t="s">
        <v>39</v>
      </c>
      <c r="D963" s="9">
        <v>2500</v>
      </c>
    </row>
    <row r="964" spans="1:4" x14ac:dyDescent="0.2">
      <c r="B964" s="2" t="s">
        <v>45</v>
      </c>
      <c r="C964" s="2" t="s">
        <v>46</v>
      </c>
      <c r="D964" s="13">
        <v>5000</v>
      </c>
    </row>
    <row r="965" spans="1:4" x14ac:dyDescent="0.2">
      <c r="B965" s="2"/>
      <c r="C965" s="5" t="s">
        <v>123</v>
      </c>
      <c r="D965" s="9">
        <f>SUM(D960:D964)</f>
        <v>13000</v>
      </c>
    </row>
    <row r="966" spans="1:4" x14ac:dyDescent="0.2">
      <c r="B966" s="2"/>
      <c r="C966" s="2"/>
    </row>
    <row r="967" spans="1:4" x14ac:dyDescent="0.2">
      <c r="B967" s="27" t="s">
        <v>114</v>
      </c>
      <c r="C967" s="27"/>
      <c r="D967" s="22">
        <f>+D950+D953+D958+D965</f>
        <v>615920</v>
      </c>
    </row>
    <row r="969" spans="1:4" x14ac:dyDescent="0.2">
      <c r="B969" s="2"/>
      <c r="C969" s="2"/>
    </row>
    <row r="970" spans="1:4" x14ac:dyDescent="0.2">
      <c r="A970" s="19" t="s">
        <v>107</v>
      </c>
      <c r="C970" s="2"/>
    </row>
    <row r="972" spans="1:4" x14ac:dyDescent="0.2">
      <c r="B972" s="2" t="s">
        <v>31</v>
      </c>
      <c r="C972" s="2" t="s">
        <v>32</v>
      </c>
      <c r="D972" s="9">
        <v>1350</v>
      </c>
    </row>
    <row r="973" spans="1:4" x14ac:dyDescent="0.2">
      <c r="B973" s="2" t="s">
        <v>42</v>
      </c>
      <c r="C973" s="2" t="s">
        <v>280</v>
      </c>
      <c r="D973" s="13">
        <v>800</v>
      </c>
    </row>
    <row r="974" spans="1:4" x14ac:dyDescent="0.2">
      <c r="B974" s="2"/>
      <c r="C974" s="5" t="s">
        <v>123</v>
      </c>
      <c r="D974" s="9">
        <f>SUM(D972:D973)</f>
        <v>2150</v>
      </c>
    </row>
    <row r="975" spans="1:4" x14ac:dyDescent="0.2">
      <c r="B975" s="2"/>
      <c r="C975" s="2"/>
    </row>
    <row r="976" spans="1:4" x14ac:dyDescent="0.2">
      <c r="B976" s="27" t="s">
        <v>125</v>
      </c>
      <c r="C976" s="27"/>
      <c r="D976" s="22">
        <f>+D974</f>
        <v>2150</v>
      </c>
    </row>
    <row r="978" spans="1:7" x14ac:dyDescent="0.2">
      <c r="B978" s="2"/>
      <c r="C978" s="2"/>
    </row>
    <row r="979" spans="1:7" x14ac:dyDescent="0.2">
      <c r="A979" s="19" t="s">
        <v>108</v>
      </c>
      <c r="C979" s="2"/>
    </row>
    <row r="981" spans="1:7" x14ac:dyDescent="0.2">
      <c r="B981" s="2" t="s">
        <v>119</v>
      </c>
      <c r="C981" s="2" t="s">
        <v>91</v>
      </c>
      <c r="D981" s="13">
        <v>41311</v>
      </c>
    </row>
    <row r="982" spans="1:7" x14ac:dyDescent="0.2">
      <c r="B982" s="2"/>
      <c r="C982" s="5" t="s">
        <v>120</v>
      </c>
      <c r="D982" s="9">
        <f>SUM(D981)</f>
        <v>41311</v>
      </c>
    </row>
    <row r="983" spans="1:7" x14ac:dyDescent="0.2">
      <c r="B983" s="2"/>
      <c r="C983" s="2"/>
    </row>
    <row r="984" spans="1:7" x14ac:dyDescent="0.2">
      <c r="B984" s="2" t="s">
        <v>29</v>
      </c>
      <c r="C984" s="2" t="s">
        <v>30</v>
      </c>
      <c r="D984" s="13">
        <v>2000</v>
      </c>
    </row>
    <row r="985" spans="1:7" x14ac:dyDescent="0.2">
      <c r="B985" s="2"/>
      <c r="C985" s="5" t="s">
        <v>122</v>
      </c>
      <c r="D985" s="9">
        <f>SUM(D984:D984)</f>
        <v>2000</v>
      </c>
      <c r="F985" s="12"/>
      <c r="G985" s="12"/>
    </row>
    <row r="986" spans="1:7" x14ac:dyDescent="0.2">
      <c r="B986" s="2"/>
      <c r="C986" s="5"/>
    </row>
    <row r="987" spans="1:7" x14ac:dyDescent="0.2">
      <c r="B987" s="2" t="s">
        <v>40</v>
      </c>
      <c r="C987" s="2" t="s">
        <v>41</v>
      </c>
      <c r="D987" s="13">
        <v>300</v>
      </c>
    </row>
    <row r="988" spans="1:7" x14ac:dyDescent="0.2">
      <c r="B988" s="2"/>
      <c r="C988" s="5" t="s">
        <v>123</v>
      </c>
      <c r="D988" s="9">
        <f>SUM(D987:D987)</f>
        <v>300</v>
      </c>
    </row>
    <row r="989" spans="1:7" x14ac:dyDescent="0.2">
      <c r="B989" s="2"/>
      <c r="C989" s="2"/>
    </row>
    <row r="990" spans="1:7" x14ac:dyDescent="0.2">
      <c r="B990" s="27" t="s">
        <v>126</v>
      </c>
      <c r="C990" s="27"/>
      <c r="D990" s="22">
        <f>+D982+D985+D988</f>
        <v>43611</v>
      </c>
    </row>
    <row r="992" spans="1:7" x14ac:dyDescent="0.2">
      <c r="B992" s="2"/>
      <c r="C992" s="2"/>
    </row>
    <row r="993" spans="1:4" x14ac:dyDescent="0.2">
      <c r="A993" s="19" t="s">
        <v>90</v>
      </c>
      <c r="C993" s="2"/>
    </row>
    <row r="995" spans="1:4" x14ac:dyDescent="0.2">
      <c r="B995" s="2" t="s">
        <v>25</v>
      </c>
      <c r="C995" s="1" t="s">
        <v>26</v>
      </c>
      <c r="D995" s="9">
        <v>500</v>
      </c>
    </row>
    <row r="996" spans="1:4" x14ac:dyDescent="0.2">
      <c r="B996" s="2" t="s">
        <v>29</v>
      </c>
      <c r="C996" s="2" t="s">
        <v>30</v>
      </c>
      <c r="D996" s="13">
        <v>12000</v>
      </c>
    </row>
    <row r="997" spans="1:4" x14ac:dyDescent="0.2">
      <c r="B997" s="2"/>
      <c r="C997" s="5" t="s">
        <v>122</v>
      </c>
      <c r="D997" s="9">
        <f>SUM(D995:D996)</f>
        <v>12500</v>
      </c>
    </row>
    <row r="998" spans="1:4" x14ac:dyDescent="0.2">
      <c r="B998" s="2"/>
      <c r="C998" s="5"/>
    </row>
    <row r="999" spans="1:4" x14ac:dyDescent="0.2">
      <c r="B999" s="2" t="s">
        <v>33</v>
      </c>
      <c r="C999" s="7" t="s">
        <v>277</v>
      </c>
      <c r="D999" s="9">
        <v>3000</v>
      </c>
    </row>
    <row r="1000" spans="1:4" x14ac:dyDescent="0.2">
      <c r="B1000" s="2" t="s">
        <v>42</v>
      </c>
      <c r="C1000" s="7" t="s">
        <v>280</v>
      </c>
      <c r="D1000" s="9">
        <v>1000</v>
      </c>
    </row>
    <row r="1001" spans="1:4" x14ac:dyDescent="0.2">
      <c r="B1001" s="2" t="s">
        <v>44</v>
      </c>
      <c r="C1001" s="7" t="s">
        <v>39</v>
      </c>
      <c r="D1001" s="9">
        <v>5000</v>
      </c>
    </row>
    <row r="1002" spans="1:4" x14ac:dyDescent="0.2">
      <c r="B1002" s="2" t="s">
        <v>45</v>
      </c>
      <c r="C1002" s="7" t="s">
        <v>46</v>
      </c>
      <c r="D1002" s="13">
        <v>3000</v>
      </c>
    </row>
    <row r="1003" spans="1:4" x14ac:dyDescent="0.2">
      <c r="B1003" s="2"/>
      <c r="C1003" s="5" t="s">
        <v>123</v>
      </c>
      <c r="D1003" s="9">
        <f>SUM(D999:D1002)</f>
        <v>12000</v>
      </c>
    </row>
    <row r="1004" spans="1:4" x14ac:dyDescent="0.2">
      <c r="B1004" s="2"/>
      <c r="C1004" s="2"/>
    </row>
    <row r="1005" spans="1:4" x14ac:dyDescent="0.2">
      <c r="B1005" s="27" t="s">
        <v>130</v>
      </c>
      <c r="C1005" s="27"/>
      <c r="D1005" s="22">
        <f>+D997+D1003</f>
        <v>24500</v>
      </c>
    </row>
    <row r="1006" spans="1:4" x14ac:dyDescent="0.2">
      <c r="B1006" s="25"/>
      <c r="C1006" s="25"/>
      <c r="D1006" s="21"/>
    </row>
    <row r="1007" spans="1:4" x14ac:dyDescent="0.2">
      <c r="B1007" s="25"/>
      <c r="C1007" s="25"/>
      <c r="D1007" s="21"/>
    </row>
    <row r="1008" spans="1:4" x14ac:dyDescent="0.2">
      <c r="A1008" s="19" t="s">
        <v>102</v>
      </c>
      <c r="C1008" s="2"/>
    </row>
    <row r="1010" spans="1:4" x14ac:dyDescent="0.2">
      <c r="B1010" s="2" t="s">
        <v>3</v>
      </c>
      <c r="C1010" s="1" t="s">
        <v>4</v>
      </c>
      <c r="D1010" s="9">
        <v>500</v>
      </c>
    </row>
    <row r="1011" spans="1:4" x14ac:dyDescent="0.2">
      <c r="B1011" s="2" t="s">
        <v>7</v>
      </c>
      <c r="C1011" s="2" t="s">
        <v>8</v>
      </c>
      <c r="D1011" s="13">
        <v>2500</v>
      </c>
    </row>
    <row r="1012" spans="1:4" x14ac:dyDescent="0.2">
      <c r="B1012" s="2"/>
      <c r="C1012" s="5" t="s">
        <v>121</v>
      </c>
      <c r="D1012" s="9">
        <f>SUM(D1010:D1011)</f>
        <v>3000</v>
      </c>
    </row>
    <row r="1013" spans="1:4" x14ac:dyDescent="0.2">
      <c r="B1013" s="2"/>
      <c r="C1013" s="2"/>
    </row>
    <row r="1014" spans="1:4" x14ac:dyDescent="0.2">
      <c r="B1014" s="27" t="s">
        <v>131</v>
      </c>
      <c r="C1014" s="27"/>
      <c r="D1014" s="22">
        <f>+D1012</f>
        <v>3000</v>
      </c>
    </row>
    <row r="1015" spans="1:4" x14ac:dyDescent="0.2">
      <c r="B1015" s="25"/>
      <c r="C1015" s="25"/>
      <c r="D1015" s="21"/>
    </row>
    <row r="1017" spans="1:4" ht="16.5" thickBot="1" x14ac:dyDescent="0.3">
      <c r="B1017" s="31" t="s">
        <v>141</v>
      </c>
      <c r="C1017" s="31"/>
      <c r="D1017" s="6">
        <f>+D967+D976+D990+D1005+D1014</f>
        <v>689181</v>
      </c>
    </row>
    <row r="1018" spans="1:4" ht="13.5" thickTop="1" x14ac:dyDescent="0.2"/>
    <row r="1019" spans="1:4" ht="13.5" thickBot="1" x14ac:dyDescent="0.25">
      <c r="B1019" s="2"/>
      <c r="C1019" s="2"/>
    </row>
    <row r="1020" spans="1:4" ht="18.75" thickBot="1" x14ac:dyDescent="0.3">
      <c r="A1020" s="28" t="s">
        <v>118</v>
      </c>
      <c r="B1020" s="29"/>
      <c r="C1020" s="29"/>
      <c r="D1020" s="30"/>
    </row>
    <row r="1021" spans="1:4" ht="18" x14ac:dyDescent="0.25">
      <c r="A1021" s="3"/>
      <c r="B1021" s="3"/>
      <c r="C1021" s="3"/>
      <c r="D1021" s="37"/>
    </row>
    <row r="1022" spans="1:4" x14ac:dyDescent="0.2">
      <c r="A1022" s="19" t="s">
        <v>105</v>
      </c>
      <c r="C1022" s="2"/>
    </row>
    <row r="1024" spans="1:4" x14ac:dyDescent="0.2">
      <c r="B1024" s="2" t="s">
        <v>119</v>
      </c>
      <c r="C1024" s="2" t="s">
        <v>91</v>
      </c>
      <c r="D1024" s="4">
        <v>14343137</v>
      </c>
    </row>
    <row r="1025" spans="2:7" x14ac:dyDescent="0.2">
      <c r="B1025" s="2"/>
      <c r="C1025" s="5" t="s">
        <v>120</v>
      </c>
      <c r="D1025" s="9">
        <f>SUM(D1024)</f>
        <v>14343137</v>
      </c>
    </row>
    <row r="1026" spans="2:7" x14ac:dyDescent="0.2">
      <c r="B1026" s="2"/>
      <c r="C1026" s="2"/>
    </row>
    <row r="1027" spans="2:7" x14ac:dyDescent="0.2">
      <c r="B1027" s="2" t="s">
        <v>1</v>
      </c>
      <c r="C1027" s="2" t="s">
        <v>2</v>
      </c>
      <c r="D1027" s="9">
        <v>4000</v>
      </c>
    </row>
    <row r="1028" spans="2:7" x14ac:dyDescent="0.2">
      <c r="B1028" s="2" t="s">
        <v>11</v>
      </c>
      <c r="C1028" s="2" t="s">
        <v>12</v>
      </c>
      <c r="D1028" s="13">
        <v>28813</v>
      </c>
    </row>
    <row r="1029" spans="2:7" x14ac:dyDescent="0.2">
      <c r="B1029" s="2"/>
      <c r="C1029" s="5" t="s">
        <v>121</v>
      </c>
      <c r="D1029" s="9">
        <f>SUM(D1027:D1028)</f>
        <v>32813</v>
      </c>
      <c r="F1029" s="12"/>
      <c r="G1029" s="12"/>
    </row>
    <row r="1030" spans="2:7" x14ac:dyDescent="0.2">
      <c r="B1030" s="2"/>
      <c r="C1030" s="2"/>
    </row>
    <row r="1031" spans="2:7" x14ac:dyDescent="0.2">
      <c r="B1031" s="2" t="s">
        <v>15</v>
      </c>
      <c r="C1031" s="2" t="s">
        <v>16</v>
      </c>
      <c r="D1031" s="9">
        <v>21000</v>
      </c>
    </row>
    <row r="1032" spans="2:7" x14ac:dyDescent="0.2">
      <c r="B1032" s="2" t="s">
        <v>57</v>
      </c>
      <c r="C1032" s="2" t="s">
        <v>58</v>
      </c>
      <c r="D1032" s="9">
        <v>1120</v>
      </c>
    </row>
    <row r="1033" spans="2:7" x14ac:dyDescent="0.2">
      <c r="B1033" s="2" t="s">
        <v>25</v>
      </c>
      <c r="C1033" s="2" t="s">
        <v>26</v>
      </c>
      <c r="D1033" s="9">
        <v>7000</v>
      </c>
    </row>
    <row r="1034" spans="2:7" x14ac:dyDescent="0.2">
      <c r="B1034" s="2" t="s">
        <v>59</v>
      </c>
      <c r="C1034" s="2" t="s">
        <v>60</v>
      </c>
      <c r="D1034" s="9">
        <v>4900</v>
      </c>
    </row>
    <row r="1035" spans="2:7" x14ac:dyDescent="0.2">
      <c r="B1035" s="2" t="s">
        <v>29</v>
      </c>
      <c r="C1035" s="2" t="s">
        <v>30</v>
      </c>
      <c r="D1035" s="13">
        <v>205125</v>
      </c>
    </row>
    <row r="1036" spans="2:7" x14ac:dyDescent="0.2">
      <c r="B1036" s="2"/>
      <c r="C1036" s="5" t="s">
        <v>122</v>
      </c>
      <c r="D1036" s="9">
        <f>SUM(D1031:D1035)</f>
        <v>239145</v>
      </c>
    </row>
    <row r="1037" spans="2:7" x14ac:dyDescent="0.2">
      <c r="B1037" s="2"/>
      <c r="C1037" s="5"/>
    </row>
    <row r="1038" spans="2:7" x14ac:dyDescent="0.2">
      <c r="B1038" s="2" t="s">
        <v>33</v>
      </c>
      <c r="C1038" s="2" t="s">
        <v>34</v>
      </c>
      <c r="D1038" s="9">
        <v>1300</v>
      </c>
    </row>
    <row r="1039" spans="2:7" x14ac:dyDescent="0.2">
      <c r="B1039" s="2" t="s">
        <v>42</v>
      </c>
      <c r="C1039" s="2" t="s">
        <v>43</v>
      </c>
      <c r="D1039" s="13">
        <v>2000</v>
      </c>
    </row>
    <row r="1040" spans="2:7" x14ac:dyDescent="0.2">
      <c r="B1040" s="2"/>
      <c r="C1040" s="5" t="s">
        <v>123</v>
      </c>
      <c r="D1040" s="9">
        <f>SUM(D1038:D1039)</f>
        <v>3300</v>
      </c>
    </row>
    <row r="1041" spans="1:7" x14ac:dyDescent="0.2">
      <c r="B1041" s="2"/>
      <c r="C1041" s="2"/>
    </row>
    <row r="1042" spans="1:7" x14ac:dyDescent="0.2">
      <c r="B1042" s="27" t="s">
        <v>114</v>
      </c>
      <c r="C1042" s="27"/>
      <c r="D1042" s="22">
        <f>+D1025+D1029+D1036+D1040</f>
        <v>14618395</v>
      </c>
    </row>
    <row r="1044" spans="1:7" x14ac:dyDescent="0.2">
      <c r="B1044" s="2"/>
      <c r="C1044" s="2"/>
    </row>
    <row r="1045" spans="1:7" x14ac:dyDescent="0.2">
      <c r="A1045" s="19" t="s">
        <v>106</v>
      </c>
      <c r="C1045" s="2"/>
    </row>
    <row r="1047" spans="1:7" x14ac:dyDescent="0.2">
      <c r="B1047" s="2" t="s">
        <v>119</v>
      </c>
      <c r="C1047" s="2" t="s">
        <v>91</v>
      </c>
      <c r="D1047" s="13">
        <v>189151</v>
      </c>
    </row>
    <row r="1048" spans="1:7" x14ac:dyDescent="0.2">
      <c r="B1048" s="2"/>
      <c r="C1048" s="5" t="s">
        <v>120</v>
      </c>
      <c r="D1048" s="9">
        <f>SUM(D1047)</f>
        <v>189151</v>
      </c>
    </row>
    <row r="1049" spans="1:7" x14ac:dyDescent="0.2">
      <c r="B1049" s="2"/>
      <c r="C1049" s="2"/>
    </row>
    <row r="1050" spans="1:7" x14ac:dyDescent="0.2">
      <c r="B1050" s="2" t="s">
        <v>1</v>
      </c>
      <c r="C1050" s="2" t="s">
        <v>2</v>
      </c>
      <c r="D1050" s="9">
        <v>2000</v>
      </c>
    </row>
    <row r="1051" spans="1:7" x14ac:dyDescent="0.2">
      <c r="B1051" s="2" t="s">
        <v>5</v>
      </c>
      <c r="C1051" s="2" t="s">
        <v>6</v>
      </c>
      <c r="D1051" s="13">
        <v>1000</v>
      </c>
    </row>
    <row r="1052" spans="1:7" x14ac:dyDescent="0.2">
      <c r="B1052" s="2"/>
      <c r="C1052" s="5" t="s">
        <v>121</v>
      </c>
      <c r="D1052" s="9">
        <f>SUM(D1050:D1051)</f>
        <v>3000</v>
      </c>
      <c r="F1052" s="12"/>
      <c r="G1052" s="12"/>
    </row>
    <row r="1053" spans="1:7" x14ac:dyDescent="0.2">
      <c r="B1053" s="2"/>
      <c r="C1053" s="2"/>
    </row>
    <row r="1054" spans="1:7" x14ac:dyDescent="0.2">
      <c r="B1054" s="2" t="s">
        <v>17</v>
      </c>
      <c r="C1054" s="2" t="s">
        <v>18</v>
      </c>
      <c r="D1054" s="9">
        <f>7837-5837</f>
        <v>2000</v>
      </c>
    </row>
    <row r="1055" spans="1:7" x14ac:dyDescent="0.2">
      <c r="B1055" s="2" t="s">
        <v>21</v>
      </c>
      <c r="C1055" s="2" t="s">
        <v>22</v>
      </c>
      <c r="D1055" s="9">
        <v>37000</v>
      </c>
    </row>
    <row r="1056" spans="1:7" x14ac:dyDescent="0.2">
      <c r="B1056" s="2" t="s">
        <v>23</v>
      </c>
      <c r="C1056" s="2" t="s">
        <v>24</v>
      </c>
      <c r="D1056" s="9">
        <v>10000</v>
      </c>
    </row>
    <row r="1057" spans="1:4" x14ac:dyDescent="0.2">
      <c r="B1057" s="2" t="s">
        <v>29</v>
      </c>
      <c r="C1057" s="2" t="s">
        <v>30</v>
      </c>
      <c r="D1057" s="13">
        <v>3000</v>
      </c>
    </row>
    <row r="1058" spans="1:4" x14ac:dyDescent="0.2">
      <c r="B1058" s="2"/>
      <c r="C1058" s="5" t="s">
        <v>122</v>
      </c>
      <c r="D1058" s="9">
        <f>SUM(D1054:D1057)</f>
        <v>52000</v>
      </c>
    </row>
    <row r="1059" spans="1:4" x14ac:dyDescent="0.2">
      <c r="B1059" s="2"/>
      <c r="C1059" s="2"/>
    </row>
    <row r="1060" spans="1:4" x14ac:dyDescent="0.2">
      <c r="B1060" s="27" t="s">
        <v>113</v>
      </c>
      <c r="C1060" s="27"/>
      <c r="D1060" s="22">
        <f>+D1048+D1052+D1058</f>
        <v>244151</v>
      </c>
    </row>
    <row r="1062" spans="1:4" x14ac:dyDescent="0.2">
      <c r="B1062" s="2"/>
      <c r="C1062" s="2"/>
    </row>
    <row r="1063" spans="1:4" x14ac:dyDescent="0.2">
      <c r="A1063" s="19" t="s">
        <v>107</v>
      </c>
      <c r="C1063" s="2"/>
    </row>
    <row r="1065" spans="1:4" x14ac:dyDescent="0.2">
      <c r="B1065" s="2" t="s">
        <v>119</v>
      </c>
      <c r="C1065" s="2" t="s">
        <v>91</v>
      </c>
      <c r="D1065" s="13">
        <v>223045</v>
      </c>
    </row>
    <row r="1066" spans="1:4" x14ac:dyDescent="0.2">
      <c r="B1066" s="2"/>
      <c r="C1066" s="5" t="s">
        <v>120</v>
      </c>
      <c r="D1066" s="9">
        <f>SUM(D1065)</f>
        <v>223045</v>
      </c>
    </row>
    <row r="1067" spans="1:4" x14ac:dyDescent="0.2">
      <c r="B1067" s="2"/>
      <c r="C1067" s="2"/>
    </row>
    <row r="1068" spans="1:4" x14ac:dyDescent="0.2">
      <c r="B1068" s="27" t="s">
        <v>125</v>
      </c>
      <c r="C1068" s="27"/>
      <c r="D1068" s="22">
        <f>+D1066</f>
        <v>223045</v>
      </c>
    </row>
    <row r="1070" spans="1:4" x14ac:dyDescent="0.2">
      <c r="B1070" s="2"/>
      <c r="C1070" s="2"/>
    </row>
    <row r="1071" spans="1:4" x14ac:dyDescent="0.2">
      <c r="A1071" s="19" t="s">
        <v>108</v>
      </c>
      <c r="C1071" s="2"/>
    </row>
    <row r="1073" spans="1:7" x14ac:dyDescent="0.2">
      <c r="B1073" s="2" t="s">
        <v>119</v>
      </c>
      <c r="C1073" s="2" t="s">
        <v>91</v>
      </c>
      <c r="D1073" s="13">
        <v>1887454</v>
      </c>
    </row>
    <row r="1074" spans="1:7" x14ac:dyDescent="0.2">
      <c r="B1074" s="2"/>
      <c r="C1074" s="5" t="s">
        <v>120</v>
      </c>
      <c r="D1074" s="9">
        <f>SUM(D1073)</f>
        <v>1887454</v>
      </c>
    </row>
    <row r="1075" spans="1:7" x14ac:dyDescent="0.2">
      <c r="B1075" s="2"/>
      <c r="C1075" s="2"/>
    </row>
    <row r="1076" spans="1:7" x14ac:dyDescent="0.2">
      <c r="B1076" s="2" t="s">
        <v>29</v>
      </c>
      <c r="C1076" s="2" t="s">
        <v>30</v>
      </c>
      <c r="D1076" s="13">
        <v>4000</v>
      </c>
    </row>
    <row r="1077" spans="1:7" x14ac:dyDescent="0.2">
      <c r="B1077" s="2"/>
      <c r="C1077" s="5" t="s">
        <v>122</v>
      </c>
      <c r="D1077" s="9">
        <f>SUM(D1076:D1076)</f>
        <v>4000</v>
      </c>
      <c r="F1077" s="12"/>
      <c r="G1077" s="12"/>
    </row>
    <row r="1078" spans="1:7" x14ac:dyDescent="0.2">
      <c r="B1078" s="2"/>
      <c r="C1078" s="2"/>
    </row>
    <row r="1079" spans="1:7" x14ac:dyDescent="0.2">
      <c r="B1079" s="2" t="s">
        <v>31</v>
      </c>
      <c r="C1079" s="2" t="s">
        <v>32</v>
      </c>
      <c r="D1079" s="9">
        <v>2000</v>
      </c>
    </row>
    <row r="1080" spans="1:7" x14ac:dyDescent="0.2">
      <c r="B1080" s="2" t="s">
        <v>42</v>
      </c>
      <c r="C1080" s="2" t="s">
        <v>43</v>
      </c>
      <c r="D1080" s="13">
        <v>500</v>
      </c>
    </row>
    <row r="1081" spans="1:7" x14ac:dyDescent="0.2">
      <c r="B1081" s="2"/>
      <c r="C1081" s="5" t="s">
        <v>123</v>
      </c>
      <c r="D1081" s="9">
        <f>SUM(D1079:D1080)</f>
        <v>2500</v>
      </c>
    </row>
    <row r="1082" spans="1:7" x14ac:dyDescent="0.2">
      <c r="B1082" s="2"/>
      <c r="C1082" s="2"/>
    </row>
    <row r="1083" spans="1:7" x14ac:dyDescent="0.2">
      <c r="B1083" s="27" t="s">
        <v>126</v>
      </c>
      <c r="C1083" s="27"/>
      <c r="D1083" s="22">
        <f>+D1074+D1077+D1081</f>
        <v>1893954</v>
      </c>
    </row>
    <row r="1085" spans="1:7" x14ac:dyDescent="0.2">
      <c r="B1085" s="2"/>
      <c r="C1085" s="2"/>
    </row>
    <row r="1086" spans="1:7" x14ac:dyDescent="0.2">
      <c r="A1086" s="19" t="s">
        <v>109</v>
      </c>
      <c r="C1086" s="2"/>
    </row>
    <row r="1088" spans="1:7" x14ac:dyDescent="0.2">
      <c r="B1088" s="2" t="s">
        <v>119</v>
      </c>
      <c r="C1088" s="2" t="s">
        <v>91</v>
      </c>
      <c r="D1088" s="13">
        <v>1176173</v>
      </c>
    </row>
    <row r="1089" spans="2:7" x14ac:dyDescent="0.2">
      <c r="B1089" s="2"/>
      <c r="C1089" s="5" t="s">
        <v>120</v>
      </c>
      <c r="D1089" s="9">
        <f>SUM(D1088)</f>
        <v>1176173</v>
      </c>
    </row>
    <row r="1090" spans="2:7" x14ac:dyDescent="0.2">
      <c r="B1090" s="2"/>
      <c r="C1090" s="2"/>
    </row>
    <row r="1091" spans="2:7" x14ac:dyDescent="0.2">
      <c r="B1091" s="2" t="s">
        <v>11</v>
      </c>
      <c r="C1091" s="2" t="s">
        <v>12</v>
      </c>
      <c r="D1091" s="13">
        <v>3884</v>
      </c>
    </row>
    <row r="1092" spans="2:7" x14ac:dyDescent="0.2">
      <c r="B1092" s="2"/>
      <c r="C1092" s="5" t="s">
        <v>121</v>
      </c>
      <c r="D1092" s="9">
        <f>SUM(D1091:D1091)</f>
        <v>3884</v>
      </c>
      <c r="F1092" s="12"/>
      <c r="G1092" s="12"/>
    </row>
    <row r="1093" spans="2:7" x14ac:dyDescent="0.2">
      <c r="B1093" s="2"/>
      <c r="C1093" s="2"/>
    </row>
    <row r="1094" spans="2:7" x14ac:dyDescent="0.2">
      <c r="B1094" s="2" t="s">
        <v>21</v>
      </c>
      <c r="C1094" s="2" t="s">
        <v>22</v>
      </c>
      <c r="D1094" s="9">
        <v>200</v>
      </c>
    </row>
    <row r="1095" spans="2:7" x14ac:dyDescent="0.2">
      <c r="B1095" s="2" t="s">
        <v>29</v>
      </c>
      <c r="C1095" s="2" t="s">
        <v>30</v>
      </c>
      <c r="D1095" s="13">
        <v>1000</v>
      </c>
    </row>
    <row r="1096" spans="2:7" x14ac:dyDescent="0.2">
      <c r="B1096" s="2"/>
      <c r="C1096" s="5" t="s">
        <v>122</v>
      </c>
      <c r="D1096" s="9">
        <f>SUM(D1094:D1095)</f>
        <v>1200</v>
      </c>
    </row>
    <row r="1097" spans="2:7" x14ac:dyDescent="0.2">
      <c r="B1097" s="2"/>
      <c r="C1097" s="2"/>
    </row>
    <row r="1098" spans="2:7" x14ac:dyDescent="0.2">
      <c r="B1098" s="2" t="s">
        <v>31</v>
      </c>
      <c r="C1098" s="2" t="s">
        <v>32</v>
      </c>
      <c r="D1098" s="9">
        <v>1200</v>
      </c>
    </row>
    <row r="1099" spans="2:7" x14ac:dyDescent="0.2">
      <c r="B1099" s="2" t="s">
        <v>42</v>
      </c>
      <c r="C1099" s="2" t="s">
        <v>280</v>
      </c>
      <c r="D1099" s="13">
        <v>600</v>
      </c>
    </row>
    <row r="1100" spans="2:7" x14ac:dyDescent="0.2">
      <c r="B1100" s="2"/>
      <c r="C1100" s="5" t="s">
        <v>123</v>
      </c>
      <c r="D1100" s="9">
        <f>SUM(D1098:D1099)</f>
        <v>1800</v>
      </c>
    </row>
    <row r="1101" spans="2:7" x14ac:dyDescent="0.2">
      <c r="B1101" s="2"/>
      <c r="C1101" s="2"/>
    </row>
    <row r="1102" spans="2:7" x14ac:dyDescent="0.2">
      <c r="B1102" s="27" t="s">
        <v>127</v>
      </c>
      <c r="C1102" s="27"/>
      <c r="D1102" s="22">
        <f>+D1089+D1092+D1096+D1100</f>
        <v>1183057</v>
      </c>
    </row>
    <row r="1104" spans="2:7" x14ac:dyDescent="0.2">
      <c r="B1104" s="2"/>
      <c r="C1104" s="2"/>
    </row>
    <row r="1105" spans="1:4" x14ac:dyDescent="0.2">
      <c r="A1105" s="19" t="s">
        <v>111</v>
      </c>
      <c r="C1105" s="2"/>
    </row>
    <row r="1107" spans="1:4" x14ac:dyDescent="0.2">
      <c r="B1107" s="2" t="s">
        <v>119</v>
      </c>
      <c r="C1107" s="2" t="s">
        <v>91</v>
      </c>
      <c r="D1107" s="13">
        <v>105606</v>
      </c>
    </row>
    <row r="1108" spans="1:4" x14ac:dyDescent="0.2">
      <c r="B1108" s="2"/>
      <c r="C1108" s="5" t="s">
        <v>120</v>
      </c>
      <c r="D1108" s="9">
        <f>SUM(D1107)</f>
        <v>105606</v>
      </c>
    </row>
    <row r="1109" spans="1:4" x14ac:dyDescent="0.2">
      <c r="B1109" s="2"/>
      <c r="C1109" s="2"/>
    </row>
    <row r="1110" spans="1:4" x14ac:dyDescent="0.2">
      <c r="B1110" s="2" t="s">
        <v>29</v>
      </c>
      <c r="C1110" s="2" t="s">
        <v>30</v>
      </c>
      <c r="D1110" s="13">
        <v>900</v>
      </c>
    </row>
    <row r="1111" spans="1:4" x14ac:dyDescent="0.2">
      <c r="B1111" s="2"/>
      <c r="C1111" s="5" t="s">
        <v>122</v>
      </c>
      <c r="D1111" s="9">
        <f>SUM(D1110)</f>
        <v>900</v>
      </c>
    </row>
    <row r="1112" spans="1:4" x14ac:dyDescent="0.2">
      <c r="B1112" s="2"/>
      <c r="C1112" s="2"/>
    </row>
    <row r="1113" spans="1:4" x14ac:dyDescent="0.2">
      <c r="B1113" s="27" t="s">
        <v>129</v>
      </c>
      <c r="C1113" s="27"/>
      <c r="D1113" s="22">
        <f>+D1108+D1111</f>
        <v>106506</v>
      </c>
    </row>
    <row r="1115" spans="1:4" x14ac:dyDescent="0.2">
      <c r="B1115" s="2"/>
      <c r="C1115" s="2"/>
    </row>
    <row r="1116" spans="1:4" x14ac:dyDescent="0.2">
      <c r="A1116" s="19" t="s">
        <v>90</v>
      </c>
      <c r="C1116" s="2"/>
    </row>
    <row r="1118" spans="1:4" x14ac:dyDescent="0.2">
      <c r="B1118" s="2" t="s">
        <v>119</v>
      </c>
      <c r="C1118" s="2" t="s">
        <v>91</v>
      </c>
      <c r="D1118" s="13">
        <v>970609</v>
      </c>
    </row>
    <row r="1119" spans="1:4" x14ac:dyDescent="0.2">
      <c r="B1119" s="2"/>
      <c r="C1119" s="5" t="s">
        <v>120</v>
      </c>
      <c r="D1119" s="9">
        <f>SUM(D1118)</f>
        <v>970609</v>
      </c>
    </row>
    <row r="1120" spans="1:4" x14ac:dyDescent="0.2">
      <c r="B1120" s="2"/>
      <c r="C1120" s="2"/>
    </row>
    <row r="1121" spans="2:7" x14ac:dyDescent="0.2">
      <c r="B1121" s="2" t="s">
        <v>1</v>
      </c>
      <c r="C1121" s="2" t="s">
        <v>2</v>
      </c>
      <c r="D1121" s="9">
        <v>5500</v>
      </c>
    </row>
    <row r="1122" spans="2:7" x14ac:dyDescent="0.2">
      <c r="B1122" s="2" t="s">
        <v>3</v>
      </c>
      <c r="C1122" s="2" t="s">
        <v>4</v>
      </c>
      <c r="D1122" s="9">
        <v>1000</v>
      </c>
    </row>
    <row r="1123" spans="2:7" x14ac:dyDescent="0.2">
      <c r="B1123" s="2" t="s">
        <v>283</v>
      </c>
      <c r="C1123" s="2" t="s">
        <v>284</v>
      </c>
      <c r="D1123" s="13">
        <v>1000</v>
      </c>
    </row>
    <row r="1124" spans="2:7" x14ac:dyDescent="0.2">
      <c r="B1124" s="2"/>
      <c r="C1124" s="5" t="s">
        <v>121</v>
      </c>
      <c r="D1124" s="9">
        <f>SUM(D1121:D1123)</f>
        <v>7500</v>
      </c>
      <c r="F1124" s="12"/>
      <c r="G1124" s="12"/>
    </row>
    <row r="1125" spans="2:7" x14ac:dyDescent="0.2">
      <c r="B1125" s="2"/>
      <c r="C1125" s="2"/>
    </row>
    <row r="1126" spans="2:7" x14ac:dyDescent="0.2">
      <c r="B1126" s="2" t="s">
        <v>73</v>
      </c>
      <c r="C1126" s="2" t="s">
        <v>74</v>
      </c>
      <c r="D1126" s="9">
        <v>1500</v>
      </c>
    </row>
    <row r="1127" spans="2:7" x14ac:dyDescent="0.2">
      <c r="B1127" s="2" t="s">
        <v>13</v>
      </c>
      <c r="C1127" s="2" t="s">
        <v>14</v>
      </c>
      <c r="D1127" s="9">
        <v>1600</v>
      </c>
    </row>
    <row r="1128" spans="2:7" x14ac:dyDescent="0.2">
      <c r="B1128" s="2" t="s">
        <v>15</v>
      </c>
      <c r="C1128" s="2" t="s">
        <v>16</v>
      </c>
      <c r="D1128" s="9">
        <v>500</v>
      </c>
    </row>
    <row r="1129" spans="2:7" x14ac:dyDescent="0.2">
      <c r="B1129" s="2" t="s">
        <v>25</v>
      </c>
      <c r="C1129" s="2" t="s">
        <v>26</v>
      </c>
      <c r="D1129" s="9">
        <v>200</v>
      </c>
    </row>
    <row r="1130" spans="2:7" x14ac:dyDescent="0.2">
      <c r="B1130" s="2" t="s">
        <v>27</v>
      </c>
      <c r="C1130" s="2" t="s">
        <v>28</v>
      </c>
      <c r="D1130" s="9">
        <v>44250</v>
      </c>
    </row>
    <row r="1131" spans="2:7" x14ac:dyDescent="0.2">
      <c r="B1131" s="2" t="s">
        <v>29</v>
      </c>
      <c r="C1131" s="2" t="s">
        <v>30</v>
      </c>
      <c r="D1131" s="13">
        <v>79405</v>
      </c>
    </row>
    <row r="1132" spans="2:7" x14ac:dyDescent="0.2">
      <c r="B1132" s="2"/>
      <c r="C1132" s="5" t="s">
        <v>122</v>
      </c>
      <c r="D1132" s="9">
        <f>SUM(D1126:D1131)</f>
        <v>127455</v>
      </c>
    </row>
    <row r="1133" spans="2:7" x14ac:dyDescent="0.2">
      <c r="B1133" s="2"/>
      <c r="C1133" s="2"/>
    </row>
    <row r="1134" spans="2:7" x14ac:dyDescent="0.2">
      <c r="B1134" s="2" t="s">
        <v>31</v>
      </c>
      <c r="C1134" s="2" t="s">
        <v>32</v>
      </c>
      <c r="D1134" s="9">
        <v>7350</v>
      </c>
    </row>
    <row r="1135" spans="2:7" x14ac:dyDescent="0.2">
      <c r="B1135" s="2" t="s">
        <v>33</v>
      </c>
      <c r="C1135" s="2" t="s">
        <v>34</v>
      </c>
      <c r="D1135" s="9">
        <v>192518</v>
      </c>
    </row>
    <row r="1136" spans="2:7" x14ac:dyDescent="0.2">
      <c r="B1136" s="2" t="s">
        <v>42</v>
      </c>
      <c r="C1136" s="2" t="s">
        <v>43</v>
      </c>
      <c r="D1136" s="9">
        <v>21000</v>
      </c>
    </row>
    <row r="1137" spans="1:7" x14ac:dyDescent="0.2">
      <c r="B1137" s="2" t="s">
        <v>44</v>
      </c>
      <c r="C1137" s="2" t="s">
        <v>39</v>
      </c>
      <c r="D1137" s="9">
        <v>8480</v>
      </c>
    </row>
    <row r="1138" spans="1:7" x14ac:dyDescent="0.2">
      <c r="B1138" s="2" t="s">
        <v>45</v>
      </c>
      <c r="C1138" s="2" t="s">
        <v>46</v>
      </c>
      <c r="D1138" s="13">
        <v>1250</v>
      </c>
    </row>
    <row r="1139" spans="1:7" x14ac:dyDescent="0.2">
      <c r="B1139" s="2"/>
      <c r="C1139" s="5" t="s">
        <v>123</v>
      </c>
      <c r="D1139" s="9">
        <f>SUM(D1134:D1138)</f>
        <v>230598</v>
      </c>
    </row>
    <row r="1140" spans="1:7" x14ac:dyDescent="0.2">
      <c r="B1140" s="2"/>
      <c r="C1140" s="2"/>
    </row>
    <row r="1141" spans="1:7" x14ac:dyDescent="0.2">
      <c r="B1141" s="27" t="s">
        <v>130</v>
      </c>
      <c r="C1141" s="27"/>
      <c r="D1141" s="22">
        <f>+D1119+D1124+D1132+D1139</f>
        <v>1336162</v>
      </c>
    </row>
    <row r="1143" spans="1:7" x14ac:dyDescent="0.2">
      <c r="B1143" s="2"/>
      <c r="C1143" s="2"/>
    </row>
    <row r="1144" spans="1:7" x14ac:dyDescent="0.2">
      <c r="A1144" s="19" t="s">
        <v>102</v>
      </c>
      <c r="C1144" s="2"/>
    </row>
    <row r="1146" spans="1:7" x14ac:dyDescent="0.2">
      <c r="B1146" s="2" t="s">
        <v>3</v>
      </c>
      <c r="C1146" s="2" t="s">
        <v>4</v>
      </c>
      <c r="D1146" s="9">
        <f>84294-77754-1540</f>
        <v>5000</v>
      </c>
    </row>
    <row r="1147" spans="1:7" x14ac:dyDescent="0.2">
      <c r="B1147" s="2" t="s">
        <v>65</v>
      </c>
      <c r="C1147" s="2" t="s">
        <v>66</v>
      </c>
      <c r="D1147" s="9">
        <v>73000</v>
      </c>
    </row>
    <row r="1148" spans="1:7" x14ac:dyDescent="0.2">
      <c r="B1148" s="2" t="s">
        <v>7</v>
      </c>
      <c r="C1148" s="2" t="s">
        <v>8</v>
      </c>
      <c r="D1148" s="9">
        <v>48527</v>
      </c>
    </row>
    <row r="1149" spans="1:7" x14ac:dyDescent="0.2">
      <c r="B1149" s="2" t="s">
        <v>67</v>
      </c>
      <c r="C1149" s="2" t="s">
        <v>68</v>
      </c>
      <c r="D1149" s="9">
        <v>653881</v>
      </c>
    </row>
    <row r="1150" spans="1:7" x14ac:dyDescent="0.2">
      <c r="B1150" s="2" t="s">
        <v>69</v>
      </c>
      <c r="C1150" s="2" t="s">
        <v>70</v>
      </c>
      <c r="D1150" s="13">
        <v>30000</v>
      </c>
    </row>
    <row r="1151" spans="1:7" x14ac:dyDescent="0.2">
      <c r="B1151" s="2"/>
      <c r="C1151" s="5" t="s">
        <v>121</v>
      </c>
      <c r="D1151" s="9">
        <f>SUM(D1146:D1150)</f>
        <v>810408</v>
      </c>
      <c r="F1151" s="12"/>
      <c r="G1151" s="12"/>
    </row>
    <row r="1152" spans="1:7" x14ac:dyDescent="0.2">
      <c r="B1152" s="2"/>
      <c r="C1152" s="5"/>
    </row>
    <row r="1153" spans="1:4" x14ac:dyDescent="0.2">
      <c r="B1153" s="2" t="s">
        <v>71</v>
      </c>
      <c r="C1153" s="2" t="s">
        <v>72</v>
      </c>
      <c r="D1153" s="13">
        <v>37000</v>
      </c>
    </row>
    <row r="1154" spans="1:4" x14ac:dyDescent="0.2">
      <c r="B1154" s="2"/>
      <c r="C1154" s="5" t="s">
        <v>122</v>
      </c>
      <c r="D1154" s="9">
        <f>SUM(D1153:D1153)</f>
        <v>37000</v>
      </c>
    </row>
    <row r="1155" spans="1:4" x14ac:dyDescent="0.2">
      <c r="B1155" s="2"/>
      <c r="C1155" s="2"/>
    </row>
    <row r="1156" spans="1:4" x14ac:dyDescent="0.2">
      <c r="B1156" s="27" t="s">
        <v>131</v>
      </c>
      <c r="C1156" s="27"/>
      <c r="D1156" s="22">
        <f>+D1151+D1154</f>
        <v>847408</v>
      </c>
    </row>
    <row r="1157" spans="1:4" x14ac:dyDescent="0.2">
      <c r="B1157" s="25"/>
      <c r="C1157" s="25"/>
      <c r="D1157" s="21"/>
    </row>
    <row r="1158" spans="1:4" x14ac:dyDescent="0.2">
      <c r="B1158" s="25"/>
      <c r="C1158" s="25"/>
      <c r="D1158" s="21"/>
    </row>
    <row r="1160" spans="1:4" ht="16.5" thickBot="1" x14ac:dyDescent="0.3">
      <c r="B1160" s="31" t="s">
        <v>142</v>
      </c>
      <c r="C1160" s="31"/>
      <c r="D1160" s="6">
        <f>+D1042+D1060+D1083+D1102+D1113+D1141+D1156+D1068</f>
        <v>20452678</v>
      </c>
    </row>
    <row r="1161" spans="1:4" ht="13.5" thickTop="1" x14ac:dyDescent="0.2">
      <c r="D1161" s="17"/>
    </row>
    <row r="1162" spans="1:4" ht="13.5" thickBot="1" x14ac:dyDescent="0.25"/>
    <row r="1163" spans="1:4" ht="18.75" thickBot="1" x14ac:dyDescent="0.3">
      <c r="A1163" s="28" t="s">
        <v>310</v>
      </c>
      <c r="B1163" s="29"/>
      <c r="C1163" s="29"/>
      <c r="D1163" s="30"/>
    </row>
    <row r="1164" spans="1:4" ht="18" x14ac:dyDescent="0.25">
      <c r="A1164" s="3"/>
      <c r="B1164" s="3"/>
      <c r="C1164" s="3"/>
      <c r="D1164" s="37"/>
    </row>
    <row r="1165" spans="1:4" x14ac:dyDescent="0.2">
      <c r="A1165" s="19" t="s">
        <v>105</v>
      </c>
      <c r="C1165" s="2"/>
    </row>
    <row r="1167" spans="1:4" x14ac:dyDescent="0.2">
      <c r="B1167" s="2" t="s">
        <v>119</v>
      </c>
      <c r="C1167" s="2" t="s">
        <v>91</v>
      </c>
      <c r="D1167" s="4">
        <v>14429884</v>
      </c>
    </row>
    <row r="1168" spans="1:4" x14ac:dyDescent="0.2">
      <c r="B1168" s="2"/>
      <c r="C1168" s="5" t="s">
        <v>120</v>
      </c>
      <c r="D1168" s="9">
        <f>SUM(D1167)</f>
        <v>14429884</v>
      </c>
    </row>
    <row r="1169" spans="2:7" x14ac:dyDescent="0.2">
      <c r="B1169" s="2"/>
      <c r="C1169" s="2"/>
    </row>
    <row r="1170" spans="2:7" x14ac:dyDescent="0.2">
      <c r="B1170" s="2" t="s">
        <v>1</v>
      </c>
      <c r="C1170" s="2" t="s">
        <v>2</v>
      </c>
      <c r="D1170" s="9">
        <v>4000</v>
      </c>
    </row>
    <row r="1171" spans="2:7" x14ac:dyDescent="0.2">
      <c r="B1171" s="2" t="s">
        <v>11</v>
      </c>
      <c r="C1171" s="2" t="s">
        <v>12</v>
      </c>
      <c r="D1171" s="9">
        <v>26742</v>
      </c>
    </row>
    <row r="1172" spans="2:7" x14ac:dyDescent="0.2">
      <c r="B1172" s="2" t="s">
        <v>283</v>
      </c>
      <c r="C1172" s="2" t="s">
        <v>284</v>
      </c>
      <c r="D1172" s="13">
        <v>2000</v>
      </c>
    </row>
    <row r="1173" spans="2:7" x14ac:dyDescent="0.2">
      <c r="B1173" s="2"/>
      <c r="C1173" s="5" t="s">
        <v>121</v>
      </c>
      <c r="D1173" s="9">
        <f>SUM(D1170:D1172)</f>
        <v>32742</v>
      </c>
      <c r="F1173" s="12"/>
      <c r="G1173" s="12"/>
    </row>
    <row r="1174" spans="2:7" x14ac:dyDescent="0.2">
      <c r="B1174" s="2"/>
      <c r="C1174" s="2"/>
    </row>
    <row r="1175" spans="2:7" x14ac:dyDescent="0.2">
      <c r="B1175" s="2" t="s">
        <v>15</v>
      </c>
      <c r="C1175" s="2" t="s">
        <v>16</v>
      </c>
      <c r="D1175" s="9">
        <v>44809</v>
      </c>
    </row>
    <row r="1176" spans="2:7" x14ac:dyDescent="0.2">
      <c r="B1176" s="2" t="s">
        <v>21</v>
      </c>
      <c r="C1176" s="2" t="s">
        <v>22</v>
      </c>
      <c r="D1176" s="9">
        <v>10158</v>
      </c>
    </row>
    <row r="1177" spans="2:7" x14ac:dyDescent="0.2">
      <c r="B1177" s="2" t="s">
        <v>57</v>
      </c>
      <c r="C1177" s="2" t="s">
        <v>58</v>
      </c>
      <c r="D1177" s="9">
        <v>640</v>
      </c>
    </row>
    <row r="1178" spans="2:7" x14ac:dyDescent="0.2">
      <c r="B1178" s="2" t="s">
        <v>25</v>
      </c>
      <c r="C1178" s="2" t="s">
        <v>26</v>
      </c>
      <c r="D1178" s="9">
        <v>8000</v>
      </c>
    </row>
    <row r="1179" spans="2:7" x14ac:dyDescent="0.2">
      <c r="B1179" s="2" t="s">
        <v>59</v>
      </c>
      <c r="C1179" s="2" t="s">
        <v>60</v>
      </c>
      <c r="D1179" s="9">
        <v>5300</v>
      </c>
    </row>
    <row r="1180" spans="2:7" x14ac:dyDescent="0.2">
      <c r="B1180" s="2" t="s">
        <v>29</v>
      </c>
      <c r="C1180" s="2" t="s">
        <v>30</v>
      </c>
      <c r="D1180" s="13">
        <v>195709</v>
      </c>
    </row>
    <row r="1181" spans="2:7" x14ac:dyDescent="0.2">
      <c r="B1181" s="2"/>
      <c r="C1181" s="5" t="s">
        <v>122</v>
      </c>
      <c r="D1181" s="9">
        <f>SUM(D1175:D1180)</f>
        <v>264616</v>
      </c>
    </row>
    <row r="1182" spans="2:7" x14ac:dyDescent="0.2">
      <c r="B1182" s="2"/>
      <c r="C1182" s="5"/>
    </row>
    <row r="1183" spans="2:7" x14ac:dyDescent="0.2">
      <c r="B1183" s="2" t="s">
        <v>33</v>
      </c>
      <c r="C1183" s="2" t="s">
        <v>34</v>
      </c>
      <c r="D1183" s="9">
        <v>2950</v>
      </c>
    </row>
    <row r="1184" spans="2:7" x14ac:dyDescent="0.2">
      <c r="B1184" s="2" t="s">
        <v>42</v>
      </c>
      <c r="C1184" s="2" t="s">
        <v>43</v>
      </c>
      <c r="D1184" s="9">
        <v>3900</v>
      </c>
    </row>
    <row r="1185" spans="1:4" x14ac:dyDescent="0.2">
      <c r="B1185" s="2" t="s">
        <v>45</v>
      </c>
      <c r="C1185" s="2" t="s">
        <v>46</v>
      </c>
      <c r="D1185" s="13">
        <v>7500</v>
      </c>
    </row>
    <row r="1186" spans="1:4" x14ac:dyDescent="0.2">
      <c r="B1186" s="2"/>
      <c r="C1186" s="5" t="s">
        <v>123</v>
      </c>
      <c r="D1186" s="9">
        <f>SUM(D1183:D1185)</f>
        <v>14350</v>
      </c>
    </row>
    <row r="1187" spans="1:4" x14ac:dyDescent="0.2">
      <c r="B1187" s="2"/>
      <c r="C1187" s="5"/>
    </row>
    <row r="1188" spans="1:4" x14ac:dyDescent="0.2">
      <c r="B1188" s="2" t="s">
        <v>47</v>
      </c>
      <c r="C1188" s="7" t="s">
        <v>48</v>
      </c>
      <c r="D1188" s="13">
        <v>5000</v>
      </c>
    </row>
    <row r="1189" spans="1:4" x14ac:dyDescent="0.2">
      <c r="B1189" s="2"/>
      <c r="C1189" s="5" t="s">
        <v>124</v>
      </c>
      <c r="D1189" s="9">
        <f>+D1188</f>
        <v>5000</v>
      </c>
    </row>
    <row r="1190" spans="1:4" x14ac:dyDescent="0.2">
      <c r="B1190" s="2"/>
      <c r="C1190" s="5"/>
    </row>
    <row r="1191" spans="1:4" x14ac:dyDescent="0.2">
      <c r="B1191" s="2"/>
      <c r="C1191" s="2"/>
    </row>
    <row r="1192" spans="1:4" x14ac:dyDescent="0.2">
      <c r="B1192" s="27" t="s">
        <v>114</v>
      </c>
      <c r="C1192" s="27"/>
      <c r="D1192" s="22">
        <f>+D1168+D1173+D1181+D1186+D1189</f>
        <v>14746592</v>
      </c>
    </row>
    <row r="1194" spans="1:4" x14ac:dyDescent="0.2">
      <c r="B1194" s="2"/>
      <c r="C1194" s="2"/>
    </row>
    <row r="1195" spans="1:4" x14ac:dyDescent="0.2">
      <c r="A1195" s="19" t="s">
        <v>106</v>
      </c>
      <c r="C1195" s="2"/>
    </row>
    <row r="1197" spans="1:4" x14ac:dyDescent="0.2">
      <c r="B1197" s="2" t="s">
        <v>119</v>
      </c>
      <c r="C1197" s="2" t="s">
        <v>91</v>
      </c>
      <c r="D1197" s="13">
        <v>176889</v>
      </c>
    </row>
    <row r="1198" spans="1:4" x14ac:dyDescent="0.2">
      <c r="B1198" s="2"/>
      <c r="C1198" s="5" t="s">
        <v>120</v>
      </c>
      <c r="D1198" s="9">
        <f>SUM(D1197)</f>
        <v>176889</v>
      </c>
    </row>
    <row r="1199" spans="1:4" x14ac:dyDescent="0.2">
      <c r="B1199" s="2"/>
      <c r="C1199" s="2"/>
    </row>
    <row r="1200" spans="1:4" x14ac:dyDescent="0.2">
      <c r="B1200" s="2" t="s">
        <v>1</v>
      </c>
      <c r="C1200" s="2" t="s">
        <v>2</v>
      </c>
      <c r="D1200" s="9">
        <v>2000</v>
      </c>
    </row>
    <row r="1201" spans="1:4" x14ac:dyDescent="0.2">
      <c r="B1201" s="2" t="s">
        <v>5</v>
      </c>
      <c r="C1201" s="2" t="s">
        <v>6</v>
      </c>
      <c r="D1201" s="13">
        <v>1000</v>
      </c>
    </row>
    <row r="1202" spans="1:4" x14ac:dyDescent="0.2">
      <c r="B1202" s="2"/>
      <c r="C1202" s="5" t="s">
        <v>121</v>
      </c>
      <c r="D1202" s="9">
        <f>SUM(D1200:D1201)</f>
        <v>3000</v>
      </c>
    </row>
    <row r="1203" spans="1:4" x14ac:dyDescent="0.2">
      <c r="B1203" s="2"/>
      <c r="C1203" s="2"/>
    </row>
    <row r="1204" spans="1:4" x14ac:dyDescent="0.2">
      <c r="B1204" s="2" t="s">
        <v>17</v>
      </c>
      <c r="C1204" s="2" t="s">
        <v>18</v>
      </c>
      <c r="D1204" s="9">
        <v>4500</v>
      </c>
    </row>
    <row r="1205" spans="1:4" x14ac:dyDescent="0.2">
      <c r="B1205" s="2" t="s">
        <v>21</v>
      </c>
      <c r="C1205" s="2" t="s">
        <v>22</v>
      </c>
      <c r="D1205" s="9">
        <v>40000</v>
      </c>
    </row>
    <row r="1206" spans="1:4" x14ac:dyDescent="0.2">
      <c r="B1206" s="2" t="s">
        <v>23</v>
      </c>
      <c r="C1206" s="2" t="s">
        <v>24</v>
      </c>
      <c r="D1206" s="9">
        <v>2000</v>
      </c>
    </row>
    <row r="1207" spans="1:4" x14ac:dyDescent="0.2">
      <c r="B1207" s="2" t="s">
        <v>29</v>
      </c>
      <c r="C1207" s="2" t="s">
        <v>30</v>
      </c>
      <c r="D1207" s="13">
        <v>8000</v>
      </c>
    </row>
    <row r="1208" spans="1:4" x14ac:dyDescent="0.2">
      <c r="B1208" s="2"/>
      <c r="C1208" s="5" t="s">
        <v>122</v>
      </c>
      <c r="D1208" s="9">
        <f>SUM(D1204:D1207)</f>
        <v>54500</v>
      </c>
    </row>
    <row r="1209" spans="1:4" x14ac:dyDescent="0.2">
      <c r="B1209" s="2"/>
      <c r="C1209" s="5"/>
    </row>
    <row r="1210" spans="1:4" x14ac:dyDescent="0.2">
      <c r="B1210" s="2" t="s">
        <v>31</v>
      </c>
      <c r="C1210" s="2" t="s">
        <v>32</v>
      </c>
      <c r="D1210" s="13">
        <v>3000</v>
      </c>
    </row>
    <row r="1211" spans="1:4" x14ac:dyDescent="0.2">
      <c r="B1211" s="2"/>
      <c r="C1211" s="5" t="s">
        <v>123</v>
      </c>
      <c r="D1211" s="9">
        <f>SUM(D1210:D1210)</f>
        <v>3000</v>
      </c>
    </row>
    <row r="1212" spans="1:4" x14ac:dyDescent="0.2">
      <c r="B1212" s="2"/>
      <c r="C1212" s="2"/>
    </row>
    <row r="1213" spans="1:4" x14ac:dyDescent="0.2">
      <c r="B1213" s="27" t="s">
        <v>113</v>
      </c>
      <c r="C1213" s="27"/>
      <c r="D1213" s="22">
        <f>+D1198+D1202+D1208+D1211</f>
        <v>237389</v>
      </c>
    </row>
    <row r="1215" spans="1:4" x14ac:dyDescent="0.2">
      <c r="B1215" s="2"/>
      <c r="C1215" s="2"/>
    </row>
    <row r="1216" spans="1:4" x14ac:dyDescent="0.2">
      <c r="A1216" s="19" t="s">
        <v>107</v>
      </c>
      <c r="C1216" s="2"/>
    </row>
    <row r="1217" spans="1:4" x14ac:dyDescent="0.2">
      <c r="A1217" s="19"/>
      <c r="C1217" s="2"/>
    </row>
    <row r="1218" spans="1:4" x14ac:dyDescent="0.2">
      <c r="A1218" s="19"/>
      <c r="B1218" s="2" t="s">
        <v>119</v>
      </c>
      <c r="C1218" s="2" t="s">
        <v>91</v>
      </c>
      <c r="D1218" s="13">
        <v>292075</v>
      </c>
    </row>
    <row r="1219" spans="1:4" x14ac:dyDescent="0.2">
      <c r="A1219" s="19"/>
      <c r="B1219" s="2"/>
      <c r="C1219" s="5" t="s">
        <v>120</v>
      </c>
      <c r="D1219" s="9">
        <f>SUM(D1218)</f>
        <v>292075</v>
      </c>
    </row>
    <row r="1220" spans="1:4" x14ac:dyDescent="0.2">
      <c r="A1220" s="19"/>
      <c r="C1220" s="2"/>
    </row>
    <row r="1221" spans="1:4" x14ac:dyDescent="0.2">
      <c r="B1221" s="2" t="s">
        <v>31</v>
      </c>
      <c r="C1221" s="2" t="s">
        <v>32</v>
      </c>
      <c r="D1221" s="13">
        <v>20000</v>
      </c>
    </row>
    <row r="1222" spans="1:4" x14ac:dyDescent="0.2">
      <c r="B1222" s="2"/>
      <c r="C1222" s="5" t="s">
        <v>123</v>
      </c>
      <c r="D1222" s="9">
        <f>SUM(D1221:D1221)</f>
        <v>20000</v>
      </c>
    </row>
    <row r="1223" spans="1:4" x14ac:dyDescent="0.2">
      <c r="B1223" s="2"/>
      <c r="C1223" s="2"/>
    </row>
    <row r="1224" spans="1:4" x14ac:dyDescent="0.2">
      <c r="B1224" s="27" t="s">
        <v>125</v>
      </c>
      <c r="C1224" s="27"/>
      <c r="D1224" s="22">
        <f>+D1219+D1222</f>
        <v>312075</v>
      </c>
    </row>
    <row r="1225" spans="1:4" x14ac:dyDescent="0.2">
      <c r="B1225" s="2"/>
      <c r="C1225" s="2"/>
    </row>
    <row r="1226" spans="1:4" x14ac:dyDescent="0.2">
      <c r="B1226" s="2"/>
      <c r="C1226" s="2"/>
    </row>
    <row r="1227" spans="1:4" x14ac:dyDescent="0.2">
      <c r="A1227" s="19" t="s">
        <v>108</v>
      </c>
      <c r="C1227" s="2"/>
    </row>
    <row r="1229" spans="1:4" x14ac:dyDescent="0.2">
      <c r="B1229" s="2" t="s">
        <v>119</v>
      </c>
      <c r="C1229" s="2" t="s">
        <v>91</v>
      </c>
      <c r="D1229" s="13">
        <v>1883939</v>
      </c>
    </row>
    <row r="1230" spans="1:4" x14ac:dyDescent="0.2">
      <c r="B1230" s="2"/>
      <c r="C1230" s="5" t="s">
        <v>120</v>
      </c>
      <c r="D1230" s="9">
        <f>SUM(D1229)</f>
        <v>1883939</v>
      </c>
    </row>
    <row r="1231" spans="1:4" x14ac:dyDescent="0.2">
      <c r="B1231" s="2"/>
      <c r="C1231" s="2"/>
    </row>
    <row r="1232" spans="1:4" x14ac:dyDescent="0.2">
      <c r="B1232" s="2" t="s">
        <v>11</v>
      </c>
      <c r="C1232" s="2" t="s">
        <v>12</v>
      </c>
      <c r="D1232" s="13">
        <v>1734</v>
      </c>
    </row>
    <row r="1233" spans="1:7" x14ac:dyDescent="0.2">
      <c r="B1233" s="2"/>
      <c r="C1233" s="5" t="s">
        <v>121</v>
      </c>
      <c r="D1233" s="9">
        <f>SUM(D1232:D1232)</f>
        <v>1734</v>
      </c>
      <c r="F1233" s="12"/>
      <c r="G1233" s="12"/>
    </row>
    <row r="1234" spans="1:7" x14ac:dyDescent="0.2">
      <c r="B1234" s="2"/>
      <c r="C1234" s="2"/>
    </row>
    <row r="1235" spans="1:7" x14ac:dyDescent="0.2">
      <c r="B1235" s="2" t="s">
        <v>29</v>
      </c>
      <c r="C1235" s="2" t="s">
        <v>30</v>
      </c>
      <c r="D1235" s="13">
        <v>6500</v>
      </c>
    </row>
    <row r="1236" spans="1:7" x14ac:dyDescent="0.2">
      <c r="B1236" s="2"/>
      <c r="C1236" s="5" t="s">
        <v>122</v>
      </c>
      <c r="D1236" s="9">
        <f>SUM(D1235)</f>
        <v>6500</v>
      </c>
    </row>
    <row r="1237" spans="1:7" x14ac:dyDescent="0.2">
      <c r="B1237" s="2"/>
      <c r="C1237" s="2"/>
    </row>
    <row r="1238" spans="1:7" x14ac:dyDescent="0.2">
      <c r="B1238" s="2" t="s">
        <v>31</v>
      </c>
      <c r="C1238" s="2" t="s">
        <v>32</v>
      </c>
      <c r="D1238" s="13">
        <v>3000</v>
      </c>
    </row>
    <row r="1239" spans="1:7" x14ac:dyDescent="0.2">
      <c r="B1239" s="2"/>
      <c r="C1239" s="5" t="s">
        <v>123</v>
      </c>
      <c r="D1239" s="9">
        <f>SUM(D1238:D1238)</f>
        <v>3000</v>
      </c>
    </row>
    <row r="1240" spans="1:7" x14ac:dyDescent="0.2">
      <c r="B1240" s="2"/>
      <c r="C1240" s="2"/>
    </row>
    <row r="1241" spans="1:7" x14ac:dyDescent="0.2">
      <c r="B1241" s="27" t="s">
        <v>126</v>
      </c>
      <c r="C1241" s="27"/>
      <c r="D1241" s="22">
        <f>+D1230+D1236+D1239+D1233</f>
        <v>1895173</v>
      </c>
    </row>
    <row r="1243" spans="1:7" x14ac:dyDescent="0.2">
      <c r="B1243" s="2"/>
      <c r="C1243" s="2"/>
    </row>
    <row r="1244" spans="1:7" x14ac:dyDescent="0.2">
      <c r="A1244" s="19" t="s">
        <v>109</v>
      </c>
      <c r="C1244" s="2"/>
    </row>
    <row r="1246" spans="1:7" x14ac:dyDescent="0.2">
      <c r="B1246" s="2" t="s">
        <v>119</v>
      </c>
      <c r="C1246" s="2" t="s">
        <v>91</v>
      </c>
      <c r="D1246" s="13">
        <v>1128958</v>
      </c>
    </row>
    <row r="1247" spans="1:7" x14ac:dyDescent="0.2">
      <c r="B1247" s="2"/>
      <c r="C1247" s="5" t="s">
        <v>120</v>
      </c>
      <c r="D1247" s="9">
        <f>SUM(D1246)</f>
        <v>1128958</v>
      </c>
    </row>
    <row r="1248" spans="1:7" x14ac:dyDescent="0.2">
      <c r="B1248" s="2"/>
      <c r="C1248" s="2"/>
    </row>
    <row r="1249" spans="1:7" x14ac:dyDescent="0.2">
      <c r="B1249" s="2" t="s">
        <v>11</v>
      </c>
      <c r="C1249" s="2" t="s">
        <v>12</v>
      </c>
      <c r="D1249" s="13">
        <v>2190</v>
      </c>
    </row>
    <row r="1250" spans="1:7" x14ac:dyDescent="0.2">
      <c r="B1250" s="2"/>
      <c r="C1250" s="5" t="s">
        <v>121</v>
      </c>
      <c r="D1250" s="9">
        <f>SUM(D1249:D1249)</f>
        <v>2190</v>
      </c>
      <c r="F1250" s="12"/>
      <c r="G1250" s="12"/>
    </row>
    <row r="1251" spans="1:7" x14ac:dyDescent="0.2">
      <c r="B1251" s="2"/>
      <c r="C1251" s="2"/>
    </row>
    <row r="1252" spans="1:7" x14ac:dyDescent="0.2">
      <c r="B1252" s="2" t="s">
        <v>21</v>
      </c>
      <c r="C1252" s="2" t="s">
        <v>22</v>
      </c>
      <c r="D1252" s="9">
        <v>200</v>
      </c>
    </row>
    <row r="1253" spans="1:7" x14ac:dyDescent="0.2">
      <c r="B1253" s="2" t="s">
        <v>29</v>
      </c>
      <c r="C1253" s="2" t="s">
        <v>30</v>
      </c>
      <c r="D1253" s="13">
        <v>1000</v>
      </c>
    </row>
    <row r="1254" spans="1:7" x14ac:dyDescent="0.2">
      <c r="B1254" s="2"/>
      <c r="C1254" s="5" t="s">
        <v>122</v>
      </c>
      <c r="D1254" s="9">
        <f>SUM(D1252:D1253)</f>
        <v>1200</v>
      </c>
    </row>
    <row r="1255" spans="1:7" x14ac:dyDescent="0.2">
      <c r="B1255" s="2"/>
      <c r="C1255" s="2"/>
    </row>
    <row r="1256" spans="1:7" x14ac:dyDescent="0.2">
      <c r="B1256" s="2" t="s">
        <v>31</v>
      </c>
      <c r="C1256" s="2" t="s">
        <v>32</v>
      </c>
      <c r="D1256" s="9">
        <v>1200</v>
      </c>
    </row>
    <row r="1257" spans="1:7" x14ac:dyDescent="0.2">
      <c r="B1257" s="2" t="s">
        <v>42</v>
      </c>
      <c r="C1257" s="2" t="s">
        <v>280</v>
      </c>
      <c r="D1257" s="13">
        <v>300</v>
      </c>
    </row>
    <row r="1258" spans="1:7" x14ac:dyDescent="0.2">
      <c r="B1258" s="2"/>
      <c r="C1258" s="5" t="s">
        <v>123</v>
      </c>
      <c r="D1258" s="9">
        <f>SUM(D1256:D1257)</f>
        <v>1500</v>
      </c>
    </row>
    <row r="1259" spans="1:7" x14ac:dyDescent="0.2">
      <c r="B1259" s="2"/>
      <c r="C1259" s="2"/>
    </row>
    <row r="1260" spans="1:7" x14ac:dyDescent="0.2">
      <c r="B1260" s="27" t="s">
        <v>127</v>
      </c>
      <c r="C1260" s="27"/>
      <c r="D1260" s="22">
        <f>+D1247+D1250+D1254+D1258</f>
        <v>1133848</v>
      </c>
    </row>
    <row r="1262" spans="1:7" x14ac:dyDescent="0.2">
      <c r="B1262" s="2"/>
      <c r="C1262" s="2"/>
    </row>
    <row r="1263" spans="1:7" x14ac:dyDescent="0.2">
      <c r="A1263" s="19" t="s">
        <v>111</v>
      </c>
      <c r="C1263" s="2"/>
    </row>
    <row r="1265" spans="1:4" x14ac:dyDescent="0.2">
      <c r="B1265" s="2" t="s">
        <v>119</v>
      </c>
      <c r="C1265" s="2" t="s">
        <v>91</v>
      </c>
      <c r="D1265" s="13">
        <v>96743</v>
      </c>
    </row>
    <row r="1266" spans="1:4" x14ac:dyDescent="0.2">
      <c r="B1266" s="2"/>
      <c r="C1266" s="5" t="s">
        <v>120</v>
      </c>
      <c r="D1266" s="9">
        <f>SUM(D1265)</f>
        <v>96743</v>
      </c>
    </row>
    <row r="1267" spans="1:4" x14ac:dyDescent="0.2">
      <c r="B1267" s="2"/>
      <c r="C1267" s="2"/>
    </row>
    <row r="1268" spans="1:4" x14ac:dyDescent="0.2">
      <c r="B1268" s="2" t="s">
        <v>29</v>
      </c>
      <c r="C1268" s="2" t="s">
        <v>30</v>
      </c>
      <c r="D1268" s="13">
        <v>900</v>
      </c>
    </row>
    <row r="1269" spans="1:4" x14ac:dyDescent="0.2">
      <c r="B1269" s="2"/>
      <c r="C1269" s="5" t="s">
        <v>122</v>
      </c>
      <c r="D1269" s="9">
        <f>SUM(D1268)</f>
        <v>900</v>
      </c>
    </row>
    <row r="1270" spans="1:4" x14ac:dyDescent="0.2">
      <c r="B1270" s="2"/>
      <c r="C1270" s="2"/>
    </row>
    <row r="1271" spans="1:4" x14ac:dyDescent="0.2">
      <c r="B1271" s="27" t="s">
        <v>129</v>
      </c>
      <c r="C1271" s="27"/>
      <c r="D1271" s="22">
        <f>+D1266+D1269</f>
        <v>97643</v>
      </c>
    </row>
    <row r="1273" spans="1:4" x14ac:dyDescent="0.2">
      <c r="B1273" s="2"/>
      <c r="C1273" s="2"/>
    </row>
    <row r="1274" spans="1:4" x14ac:dyDescent="0.2">
      <c r="A1274" s="19" t="s">
        <v>90</v>
      </c>
      <c r="C1274" s="2"/>
    </row>
    <row r="1276" spans="1:4" x14ac:dyDescent="0.2">
      <c r="B1276" s="2" t="s">
        <v>119</v>
      </c>
      <c r="C1276" s="2" t="s">
        <v>91</v>
      </c>
      <c r="D1276" s="13">
        <v>925388</v>
      </c>
    </row>
    <row r="1277" spans="1:4" x14ac:dyDescent="0.2">
      <c r="B1277" s="2"/>
      <c r="C1277" s="5" t="s">
        <v>120</v>
      </c>
      <c r="D1277" s="9">
        <f>SUM(D1276)</f>
        <v>925388</v>
      </c>
    </row>
    <row r="1278" spans="1:4" x14ac:dyDescent="0.2">
      <c r="B1278" s="2"/>
      <c r="C1278" s="2"/>
    </row>
    <row r="1279" spans="1:4" x14ac:dyDescent="0.2">
      <c r="B1279" s="2" t="s">
        <v>1</v>
      </c>
      <c r="C1279" s="2" t="s">
        <v>2</v>
      </c>
      <c r="D1279" s="9">
        <v>10000</v>
      </c>
    </row>
    <row r="1280" spans="1:4" x14ac:dyDescent="0.2">
      <c r="B1280" s="2" t="s">
        <v>63</v>
      </c>
      <c r="C1280" s="2" t="s">
        <v>337</v>
      </c>
      <c r="D1280" s="9">
        <v>3000</v>
      </c>
    </row>
    <row r="1281" spans="2:7" x14ac:dyDescent="0.2">
      <c r="B1281" s="2" t="s">
        <v>11</v>
      </c>
      <c r="C1281" s="2" t="s">
        <v>12</v>
      </c>
      <c r="D1281" s="9">
        <v>13100</v>
      </c>
    </row>
    <row r="1282" spans="2:7" x14ac:dyDescent="0.2">
      <c r="B1282" s="2" t="s">
        <v>283</v>
      </c>
      <c r="C1282" s="2" t="s">
        <v>284</v>
      </c>
      <c r="D1282" s="13">
        <v>7000</v>
      </c>
    </row>
    <row r="1283" spans="2:7" x14ac:dyDescent="0.2">
      <c r="B1283" s="2"/>
      <c r="C1283" s="5" t="s">
        <v>121</v>
      </c>
      <c r="D1283" s="9">
        <f>SUM(D1279:D1282)</f>
        <v>33100</v>
      </c>
      <c r="F1283" s="12"/>
      <c r="G1283" s="12"/>
    </row>
    <row r="1284" spans="2:7" x14ac:dyDescent="0.2">
      <c r="B1284" s="2"/>
      <c r="C1284" s="2"/>
    </row>
    <row r="1285" spans="2:7" x14ac:dyDescent="0.2">
      <c r="B1285" s="2" t="s">
        <v>73</v>
      </c>
      <c r="C1285" s="2" t="s">
        <v>74</v>
      </c>
      <c r="D1285" s="9">
        <v>1500</v>
      </c>
    </row>
    <row r="1286" spans="2:7" x14ac:dyDescent="0.2">
      <c r="B1286" s="2" t="s">
        <v>59</v>
      </c>
      <c r="C1286" s="2" t="s">
        <v>60</v>
      </c>
      <c r="D1286" s="9">
        <v>2000</v>
      </c>
    </row>
    <row r="1287" spans="2:7" x14ac:dyDescent="0.2">
      <c r="B1287" s="2" t="s">
        <v>29</v>
      </c>
      <c r="C1287" s="2" t="s">
        <v>30</v>
      </c>
      <c r="D1287" s="13">
        <v>149998</v>
      </c>
    </row>
    <row r="1288" spans="2:7" x14ac:dyDescent="0.2">
      <c r="B1288" s="2"/>
      <c r="C1288" s="5" t="s">
        <v>122</v>
      </c>
      <c r="D1288" s="9">
        <f>SUM(D1285:D1287)</f>
        <v>153498</v>
      </c>
    </row>
    <row r="1289" spans="2:7" x14ac:dyDescent="0.2">
      <c r="B1289" s="2"/>
      <c r="C1289" s="2"/>
    </row>
    <row r="1290" spans="2:7" x14ac:dyDescent="0.2">
      <c r="B1290" s="2" t="s">
        <v>33</v>
      </c>
      <c r="C1290" s="2" t="s">
        <v>34</v>
      </c>
      <c r="D1290" s="17">
        <v>191900</v>
      </c>
    </row>
    <row r="1291" spans="2:7" x14ac:dyDescent="0.2">
      <c r="B1291" s="2" t="s">
        <v>42</v>
      </c>
      <c r="C1291" s="2" t="s">
        <v>43</v>
      </c>
      <c r="D1291" s="9">
        <v>14700</v>
      </c>
    </row>
    <row r="1292" spans="2:7" x14ac:dyDescent="0.2">
      <c r="B1292" s="2" t="s">
        <v>44</v>
      </c>
      <c r="C1292" s="2" t="s">
        <v>39</v>
      </c>
      <c r="D1292" s="9">
        <v>3600</v>
      </c>
    </row>
    <row r="1293" spans="2:7" x14ac:dyDescent="0.2">
      <c r="B1293" s="2" t="s">
        <v>45</v>
      </c>
      <c r="C1293" s="2" t="s">
        <v>46</v>
      </c>
      <c r="D1293" s="13">
        <v>9000</v>
      </c>
    </row>
    <row r="1294" spans="2:7" x14ac:dyDescent="0.2">
      <c r="B1294" s="2"/>
      <c r="C1294" s="5" t="s">
        <v>123</v>
      </c>
      <c r="D1294" s="9">
        <f>SUM(D1290:D1293)</f>
        <v>219200</v>
      </c>
    </row>
    <row r="1295" spans="2:7" x14ac:dyDescent="0.2">
      <c r="B1295" s="2"/>
      <c r="C1295" s="2"/>
    </row>
    <row r="1296" spans="2:7" x14ac:dyDescent="0.2">
      <c r="B1296" s="27" t="s">
        <v>130</v>
      </c>
      <c r="C1296" s="27"/>
      <c r="D1296" s="22">
        <f>+D1277+D1283+D1288+D1294</f>
        <v>1331186</v>
      </c>
    </row>
    <row r="1298" spans="1:4" x14ac:dyDescent="0.2">
      <c r="B1298" s="2"/>
      <c r="C1298" s="2"/>
    </row>
    <row r="1299" spans="1:4" x14ac:dyDescent="0.2">
      <c r="A1299" s="19" t="s">
        <v>102</v>
      </c>
      <c r="C1299" s="2"/>
    </row>
    <row r="1301" spans="1:4" x14ac:dyDescent="0.2">
      <c r="B1301" s="2" t="s">
        <v>3</v>
      </c>
      <c r="C1301" s="2" t="s">
        <v>4</v>
      </c>
      <c r="D1301" s="9">
        <v>5000</v>
      </c>
    </row>
    <row r="1302" spans="1:4" x14ac:dyDescent="0.2">
      <c r="B1302" s="2" t="s">
        <v>65</v>
      </c>
      <c r="C1302" s="2" t="s">
        <v>66</v>
      </c>
      <c r="D1302" s="9">
        <v>136000</v>
      </c>
    </row>
    <row r="1303" spans="1:4" x14ac:dyDescent="0.2">
      <c r="B1303" s="2" t="s">
        <v>7</v>
      </c>
      <c r="C1303" s="2" t="s">
        <v>8</v>
      </c>
      <c r="D1303" s="9">
        <v>34000</v>
      </c>
    </row>
    <row r="1304" spans="1:4" x14ac:dyDescent="0.2">
      <c r="B1304" s="2" t="s">
        <v>67</v>
      </c>
      <c r="C1304" s="2" t="s">
        <v>68</v>
      </c>
      <c r="D1304" s="9">
        <v>316113</v>
      </c>
    </row>
    <row r="1305" spans="1:4" x14ac:dyDescent="0.2">
      <c r="B1305" s="2" t="s">
        <v>69</v>
      </c>
      <c r="C1305" s="2" t="s">
        <v>70</v>
      </c>
      <c r="D1305" s="13">
        <v>35000</v>
      </c>
    </row>
    <row r="1306" spans="1:4" x14ac:dyDescent="0.2">
      <c r="B1306" s="2"/>
      <c r="C1306" s="5" t="s">
        <v>121</v>
      </c>
      <c r="D1306" s="9">
        <f>SUM(D1301:D1305)</f>
        <v>526113</v>
      </c>
    </row>
    <row r="1307" spans="1:4" x14ac:dyDescent="0.2">
      <c r="B1307" s="2"/>
      <c r="C1307" s="2"/>
    </row>
    <row r="1308" spans="1:4" x14ac:dyDescent="0.2">
      <c r="B1308" s="2" t="s">
        <v>71</v>
      </c>
      <c r="C1308" s="2" t="s">
        <v>72</v>
      </c>
      <c r="D1308" s="13">
        <v>40839</v>
      </c>
    </row>
    <row r="1309" spans="1:4" x14ac:dyDescent="0.2">
      <c r="B1309" s="2"/>
      <c r="C1309" s="5" t="s">
        <v>122</v>
      </c>
      <c r="D1309" s="9">
        <f>SUM(D1308)</f>
        <v>40839</v>
      </c>
    </row>
    <row r="1310" spans="1:4" x14ac:dyDescent="0.2">
      <c r="B1310" s="2"/>
      <c r="C1310" s="2"/>
    </row>
    <row r="1311" spans="1:4" x14ac:dyDescent="0.2">
      <c r="B1311" s="27" t="s">
        <v>131</v>
      </c>
      <c r="C1311" s="27"/>
      <c r="D1311" s="22">
        <f>+D1306+D1309</f>
        <v>566952</v>
      </c>
    </row>
    <row r="1314" spans="1:4" ht="16.5" thickBot="1" x14ac:dyDescent="0.3">
      <c r="B1314" s="31" t="s">
        <v>311</v>
      </c>
      <c r="C1314" s="31"/>
      <c r="D1314" s="6">
        <f>+D1192+D1213+D1241+D1260+D1271+D1296+D1311+D1224</f>
        <v>20320858</v>
      </c>
    </row>
    <row r="1315" spans="1:4" ht="13.5" thickTop="1" x14ac:dyDescent="0.2"/>
    <row r="1316" spans="1:4" ht="13.5" thickBot="1" x14ac:dyDescent="0.25">
      <c r="B1316" s="2"/>
      <c r="C1316" s="2"/>
    </row>
    <row r="1317" spans="1:4" ht="18.75" thickBot="1" x14ac:dyDescent="0.3">
      <c r="A1317" s="28" t="s">
        <v>326</v>
      </c>
      <c r="B1317" s="29"/>
      <c r="C1317" s="29"/>
      <c r="D1317" s="30"/>
    </row>
    <row r="1318" spans="1:4" ht="18" x14ac:dyDescent="0.25">
      <c r="A1318" s="3"/>
      <c r="B1318" s="3"/>
      <c r="C1318" s="3"/>
      <c r="D1318" s="37"/>
    </row>
    <row r="1319" spans="1:4" x14ac:dyDescent="0.2">
      <c r="A1319" s="19" t="s">
        <v>105</v>
      </c>
      <c r="C1319" s="2"/>
    </row>
    <row r="1321" spans="1:4" x14ac:dyDescent="0.2">
      <c r="B1321" s="2" t="s">
        <v>119</v>
      </c>
      <c r="C1321" s="2" t="s">
        <v>91</v>
      </c>
      <c r="D1321" s="4">
        <v>1229391</v>
      </c>
    </row>
    <row r="1322" spans="1:4" x14ac:dyDescent="0.2">
      <c r="B1322" s="2"/>
      <c r="C1322" s="5" t="s">
        <v>120</v>
      </c>
      <c r="D1322" s="9">
        <f>SUM(D1321)</f>
        <v>1229391</v>
      </c>
    </row>
    <row r="1323" spans="1:4" x14ac:dyDescent="0.2">
      <c r="B1323" s="2"/>
      <c r="C1323" s="2"/>
    </row>
    <row r="1324" spans="1:4" x14ac:dyDescent="0.2">
      <c r="B1324" s="2" t="s">
        <v>11</v>
      </c>
      <c r="C1324" s="2" t="s">
        <v>12</v>
      </c>
      <c r="D1324" s="13">
        <v>1770</v>
      </c>
    </row>
    <row r="1325" spans="1:4" x14ac:dyDescent="0.2">
      <c r="B1325" s="2"/>
      <c r="C1325" s="5" t="s">
        <v>121</v>
      </c>
      <c r="D1325" s="9">
        <f>+D1324</f>
        <v>1770</v>
      </c>
    </row>
    <row r="1326" spans="1:4" x14ac:dyDescent="0.2">
      <c r="B1326" s="25"/>
      <c r="C1326" s="25"/>
      <c r="D1326" s="21"/>
    </row>
    <row r="1327" spans="1:4" x14ac:dyDescent="0.2">
      <c r="B1327" s="27" t="s">
        <v>114</v>
      </c>
      <c r="C1327" s="27"/>
      <c r="D1327" s="22">
        <f>+D1322+D1325</f>
        <v>1231161</v>
      </c>
    </row>
    <row r="1328" spans="1:4" x14ac:dyDescent="0.2">
      <c r="B1328" s="25"/>
      <c r="C1328" s="25"/>
      <c r="D1328" s="21"/>
    </row>
    <row r="1329" spans="1:4" x14ac:dyDescent="0.2">
      <c r="B1329" s="25"/>
      <c r="C1329" s="25"/>
      <c r="D1329" s="21"/>
    </row>
    <row r="1330" spans="1:4" x14ac:dyDescent="0.2">
      <c r="A1330" s="19" t="s">
        <v>108</v>
      </c>
      <c r="C1330" s="2"/>
    </row>
    <row r="1332" spans="1:4" x14ac:dyDescent="0.2">
      <c r="B1332" s="2" t="s">
        <v>119</v>
      </c>
      <c r="C1332" s="2" t="s">
        <v>91</v>
      </c>
      <c r="D1332" s="13">
        <v>104572</v>
      </c>
    </row>
    <row r="1333" spans="1:4" x14ac:dyDescent="0.2">
      <c r="B1333" s="2"/>
      <c r="C1333" s="5" t="s">
        <v>120</v>
      </c>
      <c r="D1333" s="9">
        <f>SUM(D1332)</f>
        <v>104572</v>
      </c>
    </row>
    <row r="1334" spans="1:4" x14ac:dyDescent="0.2">
      <c r="B1334" s="2"/>
      <c r="C1334" s="2"/>
    </row>
    <row r="1335" spans="1:4" x14ac:dyDescent="0.2">
      <c r="B1335" s="27" t="s">
        <v>126</v>
      </c>
      <c r="C1335" s="27"/>
      <c r="D1335" s="22">
        <f>+D1333</f>
        <v>104572</v>
      </c>
    </row>
    <row r="1338" spans="1:4" ht="16.5" thickBot="1" x14ac:dyDescent="0.3">
      <c r="B1338" s="31" t="s">
        <v>327</v>
      </c>
      <c r="C1338" s="31"/>
      <c r="D1338" s="6">
        <f>+D1327+D1335</f>
        <v>1335733</v>
      </c>
    </row>
    <row r="1339" spans="1:4" ht="13.5" thickTop="1" x14ac:dyDescent="0.2"/>
    <row r="1340" spans="1:4" ht="13.5" thickBot="1" x14ac:dyDescent="0.25">
      <c r="B1340" s="2"/>
      <c r="C1340" s="2"/>
    </row>
    <row r="1341" spans="1:4" ht="18.75" thickBot="1" x14ac:dyDescent="0.3">
      <c r="A1341" s="28" t="s">
        <v>95</v>
      </c>
      <c r="B1341" s="29"/>
      <c r="C1341" s="29"/>
      <c r="D1341" s="30"/>
    </row>
    <row r="1342" spans="1:4" ht="18" x14ac:dyDescent="0.25">
      <c r="A1342" s="3"/>
      <c r="B1342" s="3"/>
      <c r="C1342" s="3"/>
      <c r="D1342" s="37"/>
    </row>
    <row r="1343" spans="1:4" x14ac:dyDescent="0.2">
      <c r="A1343" s="19" t="s">
        <v>105</v>
      </c>
      <c r="C1343" s="2"/>
    </row>
    <row r="1345" spans="2:7" x14ac:dyDescent="0.2">
      <c r="B1345" s="2" t="s">
        <v>119</v>
      </c>
      <c r="C1345" s="2" t="s">
        <v>91</v>
      </c>
      <c r="D1345" s="4">
        <v>6604419</v>
      </c>
    </row>
    <row r="1346" spans="2:7" x14ac:dyDescent="0.2">
      <c r="B1346" s="2"/>
      <c r="C1346" s="5" t="s">
        <v>120</v>
      </c>
      <c r="D1346" s="9">
        <f>SUM(D1345)</f>
        <v>6604419</v>
      </c>
    </row>
    <row r="1347" spans="2:7" x14ac:dyDescent="0.2">
      <c r="B1347" s="2"/>
      <c r="C1347" s="2"/>
    </row>
    <row r="1348" spans="2:7" x14ac:dyDescent="0.2">
      <c r="B1348" s="2" t="s">
        <v>1</v>
      </c>
      <c r="C1348" s="2" t="s">
        <v>2</v>
      </c>
      <c r="D1348" s="9">
        <f>4388-1138</f>
        <v>3250</v>
      </c>
    </row>
    <row r="1349" spans="2:7" x14ac:dyDescent="0.2">
      <c r="B1349" s="2" t="s">
        <v>11</v>
      </c>
      <c r="C1349" s="2" t="s">
        <v>12</v>
      </c>
      <c r="D1349" s="13">
        <v>13571</v>
      </c>
    </row>
    <row r="1350" spans="2:7" x14ac:dyDescent="0.2">
      <c r="B1350" s="2"/>
      <c r="C1350" s="5" t="s">
        <v>121</v>
      </c>
      <c r="D1350" s="9">
        <f>SUM(D1348:D1349)</f>
        <v>16821</v>
      </c>
      <c r="F1350" s="12"/>
      <c r="G1350" s="12"/>
    </row>
    <row r="1351" spans="2:7" x14ac:dyDescent="0.2">
      <c r="B1351" s="2"/>
      <c r="C1351" s="2"/>
    </row>
    <row r="1352" spans="2:7" x14ac:dyDescent="0.2">
      <c r="B1352" s="2" t="s">
        <v>57</v>
      </c>
      <c r="C1352" s="2" t="s">
        <v>58</v>
      </c>
      <c r="D1352" s="9">
        <v>1120</v>
      </c>
    </row>
    <row r="1353" spans="2:7" x14ac:dyDescent="0.2">
      <c r="B1353" s="2" t="s">
        <v>29</v>
      </c>
      <c r="C1353" s="2" t="s">
        <v>30</v>
      </c>
      <c r="D1353" s="13">
        <v>88506</v>
      </c>
    </row>
    <row r="1354" spans="2:7" x14ac:dyDescent="0.2">
      <c r="B1354" s="2"/>
      <c r="C1354" s="5" t="s">
        <v>122</v>
      </c>
      <c r="D1354" s="9">
        <f>SUM(D1352:D1353)</f>
        <v>89626</v>
      </c>
    </row>
    <row r="1355" spans="2:7" x14ac:dyDescent="0.2">
      <c r="B1355" s="2"/>
      <c r="C1355" s="5"/>
    </row>
    <row r="1356" spans="2:7" x14ac:dyDescent="0.2">
      <c r="B1356" s="2" t="s">
        <v>33</v>
      </c>
      <c r="C1356" s="2" t="s">
        <v>34</v>
      </c>
      <c r="D1356" s="9">
        <v>4400</v>
      </c>
    </row>
    <row r="1357" spans="2:7" x14ac:dyDescent="0.2">
      <c r="B1357" s="2" t="s">
        <v>44</v>
      </c>
      <c r="C1357" s="2" t="s">
        <v>39</v>
      </c>
      <c r="D1357" s="13">
        <v>1000</v>
      </c>
    </row>
    <row r="1358" spans="2:7" x14ac:dyDescent="0.2">
      <c r="B1358" s="2"/>
      <c r="C1358" s="5" t="s">
        <v>123</v>
      </c>
      <c r="D1358" s="9">
        <f>SUM(D1356:D1357)</f>
        <v>5400</v>
      </c>
    </row>
    <row r="1359" spans="2:7" x14ac:dyDescent="0.2">
      <c r="B1359" s="2"/>
      <c r="C1359" s="2"/>
    </row>
    <row r="1360" spans="2:7" x14ac:dyDescent="0.2">
      <c r="B1360" s="27" t="s">
        <v>114</v>
      </c>
      <c r="C1360" s="27"/>
      <c r="D1360" s="22">
        <f>+D1346+D1350+D1354+D1358</f>
        <v>6716266</v>
      </c>
    </row>
    <row r="1362" spans="1:4" x14ac:dyDescent="0.2">
      <c r="B1362" s="2"/>
      <c r="C1362" s="2"/>
    </row>
    <row r="1363" spans="1:4" x14ac:dyDescent="0.2">
      <c r="A1363" s="19" t="s">
        <v>106</v>
      </c>
      <c r="C1363" s="2"/>
    </row>
    <row r="1365" spans="1:4" x14ac:dyDescent="0.2">
      <c r="B1365" s="2" t="s">
        <v>119</v>
      </c>
      <c r="C1365" s="2" t="s">
        <v>91</v>
      </c>
      <c r="D1365" s="13">
        <v>91328</v>
      </c>
    </row>
    <row r="1366" spans="1:4" x14ac:dyDescent="0.2">
      <c r="B1366" s="2"/>
      <c r="C1366" s="5" t="s">
        <v>120</v>
      </c>
      <c r="D1366" s="9">
        <f>SUM(D1365)</f>
        <v>91328</v>
      </c>
    </row>
    <row r="1367" spans="1:4" x14ac:dyDescent="0.2">
      <c r="B1367" s="2"/>
      <c r="C1367" s="2"/>
    </row>
    <row r="1368" spans="1:4" x14ac:dyDescent="0.2">
      <c r="B1368" s="2" t="s">
        <v>1</v>
      </c>
      <c r="C1368" s="2" t="s">
        <v>2</v>
      </c>
      <c r="D1368" s="9">
        <v>500</v>
      </c>
    </row>
    <row r="1369" spans="1:4" x14ac:dyDescent="0.2">
      <c r="B1369" s="2" t="s">
        <v>5</v>
      </c>
      <c r="C1369" s="2" t="s">
        <v>6</v>
      </c>
      <c r="D1369" s="13">
        <v>1000</v>
      </c>
    </row>
    <row r="1370" spans="1:4" x14ac:dyDescent="0.2">
      <c r="B1370" s="2"/>
      <c r="C1370" s="5" t="s">
        <v>121</v>
      </c>
      <c r="D1370" s="9">
        <f>SUM(D1368:D1369)</f>
        <v>1500</v>
      </c>
    </row>
    <row r="1371" spans="1:4" x14ac:dyDescent="0.2">
      <c r="B1371" s="2"/>
      <c r="C1371" s="2"/>
    </row>
    <row r="1372" spans="1:4" x14ac:dyDescent="0.2">
      <c r="B1372" s="2" t="s">
        <v>29</v>
      </c>
      <c r="C1372" s="2" t="s">
        <v>30</v>
      </c>
      <c r="D1372" s="13">
        <v>7000</v>
      </c>
    </row>
    <row r="1373" spans="1:4" x14ac:dyDescent="0.2">
      <c r="B1373" s="2"/>
      <c r="C1373" s="5" t="s">
        <v>122</v>
      </c>
      <c r="D1373" s="9">
        <f>SUM(D1372:D1372)</f>
        <v>7000</v>
      </c>
    </row>
    <row r="1374" spans="1:4" x14ac:dyDescent="0.2">
      <c r="B1374" s="2"/>
      <c r="C1374" s="2"/>
    </row>
    <row r="1375" spans="1:4" x14ac:dyDescent="0.2">
      <c r="B1375" s="27" t="s">
        <v>113</v>
      </c>
      <c r="C1375" s="27"/>
      <c r="D1375" s="22">
        <f>+D1366+D1370+D1373</f>
        <v>99828</v>
      </c>
    </row>
    <row r="1377" spans="1:4" x14ac:dyDescent="0.2">
      <c r="B1377" s="2"/>
      <c r="C1377" s="2"/>
    </row>
    <row r="1378" spans="1:4" x14ac:dyDescent="0.2">
      <c r="A1378" s="19" t="s">
        <v>107</v>
      </c>
      <c r="C1378" s="2"/>
    </row>
    <row r="1380" spans="1:4" x14ac:dyDescent="0.2">
      <c r="B1380" s="2" t="s">
        <v>119</v>
      </c>
      <c r="C1380" s="2" t="s">
        <v>91</v>
      </c>
      <c r="D1380" s="13">
        <v>299743</v>
      </c>
    </row>
    <row r="1381" spans="1:4" x14ac:dyDescent="0.2">
      <c r="B1381" s="2"/>
      <c r="C1381" s="5" t="s">
        <v>120</v>
      </c>
      <c r="D1381" s="20">
        <f>SUM(D1380)</f>
        <v>299743</v>
      </c>
    </row>
    <row r="1382" spans="1:4" x14ac:dyDescent="0.2">
      <c r="B1382" s="2"/>
      <c r="C1382" s="2"/>
    </row>
    <row r="1383" spans="1:4" x14ac:dyDescent="0.2">
      <c r="B1383" s="2" t="s">
        <v>31</v>
      </c>
      <c r="C1383" s="2" t="s">
        <v>32</v>
      </c>
      <c r="D1383" s="13">
        <v>1000</v>
      </c>
    </row>
    <row r="1384" spans="1:4" x14ac:dyDescent="0.2">
      <c r="B1384" s="2"/>
      <c r="C1384" s="5" t="s">
        <v>123</v>
      </c>
      <c r="D1384" s="9">
        <f>SUM(D1383:D1383)</f>
        <v>1000</v>
      </c>
    </row>
    <row r="1385" spans="1:4" x14ac:dyDescent="0.2">
      <c r="B1385" s="2"/>
      <c r="C1385" s="2"/>
    </row>
    <row r="1386" spans="1:4" x14ac:dyDescent="0.2">
      <c r="B1386" s="27" t="s">
        <v>125</v>
      </c>
      <c r="C1386" s="27"/>
      <c r="D1386" s="22">
        <f>+D1381+D1384</f>
        <v>300743</v>
      </c>
    </row>
    <row r="1387" spans="1:4" x14ac:dyDescent="0.2">
      <c r="B1387" s="2"/>
      <c r="C1387" s="2"/>
    </row>
    <row r="1388" spans="1:4" x14ac:dyDescent="0.2">
      <c r="B1388" s="2"/>
      <c r="C1388" s="2"/>
    </row>
    <row r="1389" spans="1:4" x14ac:dyDescent="0.2">
      <c r="A1389" s="19" t="s">
        <v>108</v>
      </c>
      <c r="C1389" s="2"/>
    </row>
    <row r="1391" spans="1:4" x14ac:dyDescent="0.2">
      <c r="B1391" s="2" t="s">
        <v>119</v>
      </c>
      <c r="C1391" s="2" t="s">
        <v>91</v>
      </c>
      <c r="D1391" s="13">
        <v>675713</v>
      </c>
    </row>
    <row r="1392" spans="1:4" x14ac:dyDescent="0.2">
      <c r="B1392" s="2"/>
      <c r="C1392" s="5" t="s">
        <v>120</v>
      </c>
      <c r="D1392" s="9">
        <f>SUM(D1391)</f>
        <v>675713</v>
      </c>
    </row>
    <row r="1393" spans="1:4" x14ac:dyDescent="0.2">
      <c r="B1393" s="2"/>
      <c r="C1393" s="2"/>
    </row>
    <row r="1394" spans="1:4" x14ac:dyDescent="0.2">
      <c r="B1394" s="2" t="s">
        <v>31</v>
      </c>
      <c r="C1394" s="2" t="s">
        <v>32</v>
      </c>
      <c r="D1394" s="9">
        <v>2000</v>
      </c>
    </row>
    <row r="1395" spans="1:4" x14ac:dyDescent="0.2">
      <c r="B1395" s="2" t="s">
        <v>40</v>
      </c>
      <c r="C1395" s="2" t="s">
        <v>41</v>
      </c>
      <c r="D1395" s="13">
        <v>1250</v>
      </c>
    </row>
    <row r="1396" spans="1:4" x14ac:dyDescent="0.2">
      <c r="B1396" s="2"/>
      <c r="C1396" s="5" t="s">
        <v>123</v>
      </c>
      <c r="D1396" s="9">
        <f>SUM(D1394:D1395)</f>
        <v>3250</v>
      </c>
    </row>
    <row r="1397" spans="1:4" x14ac:dyDescent="0.2">
      <c r="B1397" s="2"/>
      <c r="C1397" s="5"/>
    </row>
    <row r="1398" spans="1:4" x14ac:dyDescent="0.2">
      <c r="B1398" s="2"/>
      <c r="C1398" s="2"/>
    </row>
    <row r="1399" spans="1:4" x14ac:dyDescent="0.2">
      <c r="B1399" s="27" t="s">
        <v>126</v>
      </c>
      <c r="C1399" s="27"/>
      <c r="D1399" s="22">
        <f>+D1392+D1396</f>
        <v>678963</v>
      </c>
    </row>
    <row r="1401" spans="1:4" x14ac:dyDescent="0.2">
      <c r="B1401" s="2"/>
      <c r="C1401" s="2"/>
    </row>
    <row r="1402" spans="1:4" x14ac:dyDescent="0.2">
      <c r="A1402" s="19" t="s">
        <v>109</v>
      </c>
      <c r="C1402" s="2"/>
    </row>
    <row r="1404" spans="1:4" x14ac:dyDescent="0.2">
      <c r="B1404" s="2" t="s">
        <v>119</v>
      </c>
      <c r="C1404" s="2" t="s">
        <v>91</v>
      </c>
      <c r="D1404" s="13">
        <v>483304</v>
      </c>
    </row>
    <row r="1405" spans="1:4" x14ac:dyDescent="0.2">
      <c r="B1405" s="2"/>
      <c r="C1405" s="5" t="s">
        <v>120</v>
      </c>
      <c r="D1405" s="9">
        <f>SUM(D1404)</f>
        <v>483304</v>
      </c>
    </row>
    <row r="1406" spans="1:4" x14ac:dyDescent="0.2">
      <c r="B1406" s="2"/>
      <c r="C1406" s="2"/>
    </row>
    <row r="1407" spans="1:4" x14ac:dyDescent="0.2">
      <c r="B1407" s="2" t="s">
        <v>21</v>
      </c>
      <c r="C1407" s="2" t="s">
        <v>22</v>
      </c>
      <c r="D1407" s="9">
        <v>200</v>
      </c>
    </row>
    <row r="1408" spans="1:4" x14ac:dyDescent="0.2">
      <c r="B1408" s="2" t="s">
        <v>29</v>
      </c>
      <c r="C1408" s="2" t="s">
        <v>30</v>
      </c>
      <c r="D1408" s="13">
        <v>2250</v>
      </c>
    </row>
    <row r="1409" spans="1:4" x14ac:dyDescent="0.2">
      <c r="B1409" s="2"/>
      <c r="C1409" s="5" t="s">
        <v>122</v>
      </c>
      <c r="D1409" s="9">
        <f>SUM(D1407:D1408)</f>
        <v>2450</v>
      </c>
    </row>
    <row r="1410" spans="1:4" x14ac:dyDescent="0.2">
      <c r="B1410" s="2"/>
      <c r="C1410" s="5"/>
    </row>
    <row r="1411" spans="1:4" x14ac:dyDescent="0.2">
      <c r="B1411" s="2" t="s">
        <v>31</v>
      </c>
      <c r="C1411" s="2" t="s">
        <v>32</v>
      </c>
      <c r="D1411" s="9">
        <v>400</v>
      </c>
    </row>
    <row r="1412" spans="1:4" x14ac:dyDescent="0.2">
      <c r="B1412" s="2" t="s">
        <v>42</v>
      </c>
      <c r="C1412" s="2" t="s">
        <v>43</v>
      </c>
      <c r="D1412" s="13">
        <v>350</v>
      </c>
    </row>
    <row r="1413" spans="1:4" x14ac:dyDescent="0.2">
      <c r="B1413" s="2"/>
      <c r="C1413" s="5" t="s">
        <v>123</v>
      </c>
      <c r="D1413" s="9">
        <f>SUM(D1410:D1412)</f>
        <v>750</v>
      </c>
    </row>
    <row r="1414" spans="1:4" x14ac:dyDescent="0.2">
      <c r="B1414" s="2"/>
      <c r="C1414" s="2"/>
    </row>
    <row r="1415" spans="1:4" x14ac:dyDescent="0.2">
      <c r="B1415" s="27" t="s">
        <v>127</v>
      </c>
      <c r="C1415" s="27"/>
      <c r="D1415" s="22">
        <f>+D1405+D1409+D1413</f>
        <v>486504</v>
      </c>
    </row>
    <row r="1417" spans="1:4" x14ac:dyDescent="0.2">
      <c r="B1417" s="2"/>
      <c r="C1417" s="2"/>
    </row>
    <row r="1418" spans="1:4" x14ac:dyDescent="0.2">
      <c r="A1418" s="19" t="s">
        <v>111</v>
      </c>
      <c r="C1418" s="2"/>
    </row>
    <row r="1420" spans="1:4" x14ac:dyDescent="0.2">
      <c r="B1420" s="2" t="s">
        <v>119</v>
      </c>
      <c r="C1420" s="2" t="s">
        <v>91</v>
      </c>
      <c r="D1420" s="13">
        <v>108679</v>
      </c>
    </row>
    <row r="1421" spans="1:4" x14ac:dyDescent="0.2">
      <c r="B1421" s="2"/>
      <c r="C1421" s="5" t="s">
        <v>120</v>
      </c>
      <c r="D1421" s="9">
        <f>SUM(D1420)</f>
        <v>108679</v>
      </c>
    </row>
    <row r="1422" spans="1:4" x14ac:dyDescent="0.2">
      <c r="B1422" s="2"/>
      <c r="C1422" s="2"/>
    </row>
    <row r="1423" spans="1:4" x14ac:dyDescent="0.2">
      <c r="B1423" s="2" t="s">
        <v>29</v>
      </c>
      <c r="C1423" s="2" t="s">
        <v>30</v>
      </c>
      <c r="D1423" s="13">
        <v>3700</v>
      </c>
    </row>
    <row r="1424" spans="1:4" x14ac:dyDescent="0.2">
      <c r="B1424" s="2"/>
      <c r="C1424" s="5" t="s">
        <v>122</v>
      </c>
      <c r="D1424" s="9">
        <f>SUM(D1423)</f>
        <v>3700</v>
      </c>
    </row>
    <row r="1425" spans="1:7" x14ac:dyDescent="0.2">
      <c r="B1425" s="2"/>
      <c r="C1425" s="2"/>
    </row>
    <row r="1426" spans="1:7" x14ac:dyDescent="0.2">
      <c r="B1426" s="27" t="s">
        <v>129</v>
      </c>
      <c r="C1426" s="27"/>
      <c r="D1426" s="22">
        <f>+D1421+D1424</f>
        <v>112379</v>
      </c>
    </row>
    <row r="1428" spans="1:7" x14ac:dyDescent="0.2">
      <c r="B1428" s="2"/>
      <c r="C1428" s="2"/>
    </row>
    <row r="1429" spans="1:7" x14ac:dyDescent="0.2">
      <c r="A1429" s="19" t="s">
        <v>90</v>
      </c>
      <c r="C1429" s="2"/>
    </row>
    <row r="1431" spans="1:7" x14ac:dyDescent="0.2">
      <c r="B1431" s="2" t="s">
        <v>119</v>
      </c>
      <c r="C1431" s="2" t="s">
        <v>91</v>
      </c>
      <c r="D1431" s="13">
        <v>131053</v>
      </c>
    </row>
    <row r="1432" spans="1:7" x14ac:dyDescent="0.2">
      <c r="B1432" s="2"/>
      <c r="C1432" s="5" t="s">
        <v>120</v>
      </c>
      <c r="D1432" s="9">
        <f>SUM(D1431)</f>
        <v>131053</v>
      </c>
    </row>
    <row r="1433" spans="1:7" x14ac:dyDescent="0.2">
      <c r="B1433" s="2"/>
      <c r="C1433" s="2"/>
    </row>
    <row r="1434" spans="1:7" x14ac:dyDescent="0.2">
      <c r="B1434" s="2" t="s">
        <v>1</v>
      </c>
      <c r="C1434" s="2" t="s">
        <v>2</v>
      </c>
      <c r="D1434" s="13">
        <v>2700</v>
      </c>
    </row>
    <row r="1435" spans="1:7" x14ac:dyDescent="0.2">
      <c r="B1435" s="2"/>
      <c r="C1435" s="5" t="s">
        <v>121</v>
      </c>
      <c r="D1435" s="9">
        <f>SUM(D1434)</f>
        <v>2700</v>
      </c>
      <c r="F1435" s="12"/>
      <c r="G1435" s="12"/>
    </row>
    <row r="1436" spans="1:7" x14ac:dyDescent="0.2">
      <c r="B1436" s="2"/>
      <c r="C1436" s="2"/>
    </row>
    <row r="1437" spans="1:7" x14ac:dyDescent="0.2">
      <c r="B1437" s="2" t="s">
        <v>27</v>
      </c>
      <c r="C1437" s="2" t="s">
        <v>28</v>
      </c>
      <c r="D1437" s="9">
        <v>1000</v>
      </c>
    </row>
    <row r="1438" spans="1:7" x14ac:dyDescent="0.2">
      <c r="B1438" s="2" t="s">
        <v>29</v>
      </c>
      <c r="C1438" s="2" t="s">
        <v>30</v>
      </c>
      <c r="D1438" s="13">
        <v>30450</v>
      </c>
    </row>
    <row r="1439" spans="1:7" x14ac:dyDescent="0.2">
      <c r="B1439" s="2"/>
      <c r="C1439" s="5" t="s">
        <v>122</v>
      </c>
      <c r="D1439" s="9">
        <f>SUM(D1437:D1438)</f>
        <v>31450</v>
      </c>
    </row>
    <row r="1440" spans="1:7" x14ac:dyDescent="0.2">
      <c r="B1440" s="2"/>
      <c r="C1440" s="2"/>
    </row>
    <row r="1441" spans="1:4" x14ac:dyDescent="0.2">
      <c r="B1441" s="2" t="s">
        <v>33</v>
      </c>
      <c r="C1441" s="2" t="s">
        <v>34</v>
      </c>
      <c r="D1441" s="9">
        <v>24330</v>
      </c>
    </row>
    <row r="1442" spans="1:4" x14ac:dyDescent="0.2">
      <c r="B1442" s="2" t="s">
        <v>42</v>
      </c>
      <c r="C1442" s="2" t="s">
        <v>280</v>
      </c>
      <c r="D1442" s="13">
        <v>1200</v>
      </c>
    </row>
    <row r="1443" spans="1:4" x14ac:dyDescent="0.2">
      <c r="B1443" s="2"/>
      <c r="C1443" s="5" t="s">
        <v>123</v>
      </c>
      <c r="D1443" s="9">
        <f>SUM(D1441:D1442)</f>
        <v>25530</v>
      </c>
    </row>
    <row r="1444" spans="1:4" x14ac:dyDescent="0.2">
      <c r="B1444" s="2"/>
      <c r="C1444" s="2"/>
    </row>
    <row r="1445" spans="1:4" x14ac:dyDescent="0.2">
      <c r="B1445" s="27" t="s">
        <v>130</v>
      </c>
      <c r="C1445" s="27"/>
      <c r="D1445" s="22">
        <f>+D1432+D1435+D1439+D1443</f>
        <v>190733</v>
      </c>
    </row>
    <row r="1447" spans="1:4" x14ac:dyDescent="0.2">
      <c r="B1447" s="2"/>
      <c r="C1447" s="2"/>
    </row>
    <row r="1448" spans="1:4" x14ac:dyDescent="0.2">
      <c r="A1448" s="19" t="s">
        <v>102</v>
      </c>
      <c r="C1448" s="2"/>
    </row>
    <row r="1450" spans="1:4" x14ac:dyDescent="0.2">
      <c r="B1450" s="2" t="s">
        <v>3</v>
      </c>
      <c r="C1450" s="2" t="s">
        <v>4</v>
      </c>
      <c r="D1450" s="9">
        <v>2500</v>
      </c>
    </row>
    <row r="1451" spans="1:4" x14ac:dyDescent="0.2">
      <c r="B1451" s="2" t="s">
        <v>65</v>
      </c>
      <c r="C1451" s="2" t="s">
        <v>66</v>
      </c>
      <c r="D1451" s="9">
        <v>45000</v>
      </c>
    </row>
    <row r="1452" spans="1:4" x14ac:dyDescent="0.2">
      <c r="B1452" s="2" t="s">
        <v>7</v>
      </c>
      <c r="C1452" s="2" t="s">
        <v>8</v>
      </c>
      <c r="D1452" s="9">
        <v>10000</v>
      </c>
    </row>
    <row r="1453" spans="1:4" x14ac:dyDescent="0.2">
      <c r="B1453" s="2" t="s">
        <v>67</v>
      </c>
      <c r="C1453" s="2" t="s">
        <v>68</v>
      </c>
      <c r="D1453" s="9">
        <v>193613</v>
      </c>
    </row>
    <row r="1454" spans="1:4" x14ac:dyDescent="0.2">
      <c r="B1454" s="2" t="s">
        <v>69</v>
      </c>
      <c r="C1454" s="2" t="s">
        <v>70</v>
      </c>
      <c r="D1454" s="13">
        <v>12500</v>
      </c>
    </row>
    <row r="1455" spans="1:4" x14ac:dyDescent="0.2">
      <c r="B1455" s="2"/>
      <c r="C1455" s="5" t="s">
        <v>121</v>
      </c>
      <c r="D1455" s="9">
        <f>SUM(D1450:D1454)</f>
        <v>263613</v>
      </c>
    </row>
    <row r="1456" spans="1:4" x14ac:dyDescent="0.2">
      <c r="B1456" s="2"/>
      <c r="C1456" s="2"/>
    </row>
    <row r="1457" spans="1:4" x14ac:dyDescent="0.2">
      <c r="B1457" s="2" t="s">
        <v>71</v>
      </c>
      <c r="C1457" s="2" t="s">
        <v>72</v>
      </c>
      <c r="D1457" s="13">
        <v>22000</v>
      </c>
    </row>
    <row r="1458" spans="1:4" x14ac:dyDescent="0.2">
      <c r="B1458" s="2"/>
      <c r="C1458" s="5" t="s">
        <v>122</v>
      </c>
      <c r="D1458" s="9">
        <f>SUM(D1457)</f>
        <v>22000</v>
      </c>
    </row>
    <row r="1459" spans="1:4" x14ac:dyDescent="0.2">
      <c r="B1459" s="2"/>
      <c r="C1459" s="2"/>
    </row>
    <row r="1460" spans="1:4" x14ac:dyDescent="0.2">
      <c r="B1460" s="27" t="s">
        <v>131</v>
      </c>
      <c r="C1460" s="27"/>
      <c r="D1460" s="22">
        <f>+D1455+D1458</f>
        <v>285613</v>
      </c>
    </row>
    <row r="1462" spans="1:4" ht="16.5" customHeight="1" thickBot="1" x14ac:dyDescent="0.3">
      <c r="B1462" s="31" t="s">
        <v>143</v>
      </c>
      <c r="C1462" s="31"/>
      <c r="D1462" s="6">
        <f>+D1360+D1375+D1399+D1415+D1426+D1445+D1460+D1386</f>
        <v>8871029</v>
      </c>
    </row>
    <row r="1463" spans="1:4" ht="13.5" thickTop="1" x14ac:dyDescent="0.2"/>
    <row r="1464" spans="1:4" ht="13.5" thickBot="1" x14ac:dyDescent="0.25">
      <c r="B1464" s="2"/>
      <c r="C1464" s="2"/>
    </row>
    <row r="1465" spans="1:4" ht="18.75" thickBot="1" x14ac:dyDescent="0.3">
      <c r="A1465" s="28" t="s">
        <v>145</v>
      </c>
      <c r="B1465" s="29"/>
      <c r="C1465" s="29"/>
      <c r="D1465" s="30"/>
    </row>
    <row r="1466" spans="1:4" ht="18" x14ac:dyDescent="0.25">
      <c r="A1466" s="3"/>
      <c r="B1466" s="3"/>
      <c r="C1466" s="3"/>
      <c r="D1466" s="37"/>
    </row>
    <row r="1467" spans="1:4" x14ac:dyDescent="0.2">
      <c r="A1467" s="19" t="s">
        <v>105</v>
      </c>
      <c r="B1467" s="2"/>
      <c r="C1467" s="2"/>
    </row>
    <row r="1469" spans="1:4" x14ac:dyDescent="0.2">
      <c r="B1469" s="2" t="s">
        <v>119</v>
      </c>
      <c r="C1469" s="2" t="s">
        <v>91</v>
      </c>
      <c r="D1469" s="4">
        <v>4108632</v>
      </c>
    </row>
    <row r="1470" spans="1:4" x14ac:dyDescent="0.2">
      <c r="B1470" s="2"/>
      <c r="C1470" s="5" t="s">
        <v>120</v>
      </c>
      <c r="D1470" s="9">
        <f>SUM(D1469)</f>
        <v>4108632</v>
      </c>
    </row>
    <row r="1471" spans="1:4" x14ac:dyDescent="0.2">
      <c r="B1471" s="2"/>
      <c r="C1471" s="2"/>
    </row>
    <row r="1472" spans="1:4" x14ac:dyDescent="0.2">
      <c r="B1472" s="2" t="s">
        <v>1</v>
      </c>
      <c r="C1472" s="2" t="s">
        <v>2</v>
      </c>
      <c r="D1472" s="9">
        <v>2750</v>
      </c>
    </row>
    <row r="1473" spans="1:7" x14ac:dyDescent="0.2">
      <c r="B1473" s="2" t="s">
        <v>11</v>
      </c>
      <c r="C1473" s="2" t="s">
        <v>12</v>
      </c>
      <c r="D1473" s="13">
        <v>7371</v>
      </c>
    </row>
    <row r="1474" spans="1:7" x14ac:dyDescent="0.2">
      <c r="B1474" s="2"/>
      <c r="C1474" s="5" t="s">
        <v>121</v>
      </c>
      <c r="D1474" s="9">
        <f>SUM(D1472:D1473)</f>
        <v>10121</v>
      </c>
      <c r="F1474" s="12"/>
      <c r="G1474" s="12"/>
    </row>
    <row r="1475" spans="1:7" x14ac:dyDescent="0.2">
      <c r="B1475" s="2"/>
      <c r="C1475" s="2"/>
    </row>
    <row r="1476" spans="1:7" x14ac:dyDescent="0.2">
      <c r="B1476" s="2" t="s">
        <v>57</v>
      </c>
      <c r="C1476" s="2" t="s">
        <v>58</v>
      </c>
      <c r="D1476" s="9">
        <v>900</v>
      </c>
    </row>
    <row r="1477" spans="1:7" x14ac:dyDescent="0.2">
      <c r="B1477" s="2" t="s">
        <v>25</v>
      </c>
      <c r="C1477" s="2" t="s">
        <v>26</v>
      </c>
      <c r="D1477" s="9">
        <v>2200</v>
      </c>
    </row>
    <row r="1478" spans="1:7" x14ac:dyDescent="0.2">
      <c r="B1478" s="2" t="s">
        <v>29</v>
      </c>
      <c r="C1478" s="2" t="s">
        <v>30</v>
      </c>
      <c r="D1478" s="13">
        <v>45334</v>
      </c>
    </row>
    <row r="1479" spans="1:7" x14ac:dyDescent="0.2">
      <c r="B1479" s="2"/>
      <c r="C1479" s="5" t="s">
        <v>122</v>
      </c>
      <c r="D1479" s="9">
        <f>SUM(D1476:D1478)</f>
        <v>48434</v>
      </c>
    </row>
    <row r="1480" spans="1:7" x14ac:dyDescent="0.2">
      <c r="B1480" s="2"/>
      <c r="C1480" s="5"/>
    </row>
    <row r="1481" spans="1:7" x14ac:dyDescent="0.2">
      <c r="B1481" s="2" t="s">
        <v>33</v>
      </c>
      <c r="C1481" s="2" t="s">
        <v>277</v>
      </c>
      <c r="D1481" s="13">
        <v>5000</v>
      </c>
    </row>
    <row r="1482" spans="1:7" x14ac:dyDescent="0.2">
      <c r="B1482" s="2"/>
      <c r="C1482" s="5" t="s">
        <v>123</v>
      </c>
      <c r="D1482" s="9">
        <f>SUM(D1481:D1481)</f>
        <v>5000</v>
      </c>
    </row>
    <row r="1483" spans="1:7" x14ac:dyDescent="0.2">
      <c r="B1483" s="2"/>
      <c r="C1483" s="5"/>
    </row>
    <row r="1484" spans="1:7" x14ac:dyDescent="0.2">
      <c r="B1484" s="2"/>
      <c r="C1484" s="2"/>
    </row>
    <row r="1485" spans="1:7" x14ac:dyDescent="0.2">
      <c r="B1485" s="27" t="s">
        <v>114</v>
      </c>
      <c r="C1485" s="27"/>
      <c r="D1485" s="22">
        <f>+D1470+D1474+D1479+D1482</f>
        <v>4172187</v>
      </c>
    </row>
    <row r="1487" spans="1:7" x14ac:dyDescent="0.2">
      <c r="B1487" s="2"/>
      <c r="C1487" s="2"/>
    </row>
    <row r="1488" spans="1:7" x14ac:dyDescent="0.2">
      <c r="A1488" s="19" t="s">
        <v>106</v>
      </c>
      <c r="B1488" s="2"/>
      <c r="C1488" s="2"/>
    </row>
    <row r="1490" spans="1:6" x14ac:dyDescent="0.2">
      <c r="B1490" s="2" t="s">
        <v>119</v>
      </c>
      <c r="C1490" s="2" t="s">
        <v>91</v>
      </c>
      <c r="D1490" s="13">
        <v>80777</v>
      </c>
    </row>
    <row r="1491" spans="1:6" x14ac:dyDescent="0.2">
      <c r="B1491" s="2"/>
      <c r="C1491" s="5" t="s">
        <v>120</v>
      </c>
      <c r="D1491" s="9">
        <f>SUM(D1490)</f>
        <v>80777</v>
      </c>
    </row>
    <row r="1492" spans="1:6" x14ac:dyDescent="0.2">
      <c r="B1492" s="2"/>
      <c r="C1492" s="2"/>
    </row>
    <row r="1493" spans="1:6" x14ac:dyDescent="0.2">
      <c r="B1493" s="2" t="s">
        <v>1</v>
      </c>
      <c r="C1493" s="2" t="s">
        <v>2</v>
      </c>
      <c r="D1493" s="13">
        <v>500</v>
      </c>
    </row>
    <row r="1494" spans="1:6" x14ac:dyDescent="0.2">
      <c r="B1494" s="2"/>
      <c r="C1494" s="5" t="s">
        <v>121</v>
      </c>
      <c r="D1494" s="9">
        <f>SUM(D1493:D1493)</f>
        <v>500</v>
      </c>
      <c r="F1494" s="12"/>
    </row>
    <row r="1495" spans="1:6" x14ac:dyDescent="0.2">
      <c r="B1495" s="2"/>
      <c r="C1495" s="2"/>
    </row>
    <row r="1496" spans="1:6" x14ac:dyDescent="0.2">
      <c r="B1496" s="2" t="s">
        <v>29</v>
      </c>
      <c r="C1496" s="2" t="s">
        <v>30</v>
      </c>
      <c r="D1496" s="13">
        <v>1000</v>
      </c>
    </row>
    <row r="1497" spans="1:6" x14ac:dyDescent="0.2">
      <c r="B1497" s="2"/>
      <c r="C1497" s="5" t="s">
        <v>122</v>
      </c>
      <c r="D1497" s="9">
        <f>SUM(D1496:D1496)</f>
        <v>1000</v>
      </c>
    </row>
    <row r="1498" spans="1:6" x14ac:dyDescent="0.2">
      <c r="B1498" s="2"/>
      <c r="C1498" s="2"/>
    </row>
    <row r="1499" spans="1:6" x14ac:dyDescent="0.2">
      <c r="B1499" s="27" t="s">
        <v>113</v>
      </c>
      <c r="C1499" s="27"/>
      <c r="D1499" s="22">
        <f>+D1491+D1494+D1497</f>
        <v>82277</v>
      </c>
    </row>
    <row r="1501" spans="1:6" x14ac:dyDescent="0.2">
      <c r="B1501" s="2"/>
      <c r="C1501" s="2"/>
    </row>
    <row r="1502" spans="1:6" x14ac:dyDescent="0.2">
      <c r="A1502" s="19" t="s">
        <v>107</v>
      </c>
      <c r="B1502" s="2"/>
      <c r="C1502" s="2"/>
    </row>
    <row r="1504" spans="1:6" x14ac:dyDescent="0.2">
      <c r="B1504" s="2" t="s">
        <v>119</v>
      </c>
      <c r="C1504" s="2" t="s">
        <v>91</v>
      </c>
      <c r="D1504" s="13">
        <v>296785</v>
      </c>
    </row>
    <row r="1505" spans="1:4" x14ac:dyDescent="0.2">
      <c r="B1505" s="2"/>
      <c r="C1505" s="5" t="s">
        <v>120</v>
      </c>
      <c r="D1505" s="9">
        <f>SUM(D1504)</f>
        <v>296785</v>
      </c>
    </row>
    <row r="1506" spans="1:4" x14ac:dyDescent="0.2">
      <c r="B1506" s="2"/>
      <c r="C1506" s="2"/>
    </row>
    <row r="1507" spans="1:4" x14ac:dyDescent="0.2">
      <c r="B1507" s="27" t="s">
        <v>125</v>
      </c>
      <c r="C1507" s="27"/>
      <c r="D1507" s="22">
        <f>+D1505</f>
        <v>296785</v>
      </c>
    </row>
    <row r="1509" spans="1:4" x14ac:dyDescent="0.2">
      <c r="B1509" s="2"/>
      <c r="C1509" s="2"/>
    </row>
    <row r="1510" spans="1:4" x14ac:dyDescent="0.2">
      <c r="A1510" s="19" t="s">
        <v>108</v>
      </c>
      <c r="B1510" s="2"/>
      <c r="C1510" s="2"/>
    </row>
    <row r="1512" spans="1:4" x14ac:dyDescent="0.2">
      <c r="B1512" s="2" t="s">
        <v>119</v>
      </c>
      <c r="C1512" s="2" t="s">
        <v>91</v>
      </c>
      <c r="D1512" s="13">
        <v>421400</v>
      </c>
    </row>
    <row r="1513" spans="1:4" x14ac:dyDescent="0.2">
      <c r="B1513" s="2"/>
      <c r="C1513" s="5" t="s">
        <v>120</v>
      </c>
      <c r="D1513" s="9">
        <f>SUM(D1512)</f>
        <v>421400</v>
      </c>
    </row>
    <row r="1514" spans="1:4" x14ac:dyDescent="0.2">
      <c r="B1514" s="2"/>
      <c r="C1514" s="2"/>
    </row>
    <row r="1515" spans="1:4" x14ac:dyDescent="0.2">
      <c r="B1515" s="2" t="s">
        <v>29</v>
      </c>
      <c r="C1515" s="2" t="s">
        <v>30</v>
      </c>
      <c r="D1515" s="13">
        <v>1500</v>
      </c>
    </row>
    <row r="1516" spans="1:4" x14ac:dyDescent="0.2">
      <c r="B1516" s="2"/>
      <c r="C1516" s="5" t="s">
        <v>122</v>
      </c>
      <c r="D1516" s="9">
        <f>SUM(D1515:D1515)</f>
        <v>1500</v>
      </c>
    </row>
    <row r="1517" spans="1:4" x14ac:dyDescent="0.2">
      <c r="B1517" s="2"/>
      <c r="C1517" s="5"/>
    </row>
    <row r="1518" spans="1:4" x14ac:dyDescent="0.2">
      <c r="B1518" s="2"/>
      <c r="C1518" s="2"/>
    </row>
    <row r="1519" spans="1:4" x14ac:dyDescent="0.2">
      <c r="B1519" s="27" t="s">
        <v>126</v>
      </c>
      <c r="C1519" s="27"/>
      <c r="D1519" s="22">
        <f>+D1513+D1516</f>
        <v>422900</v>
      </c>
    </row>
    <row r="1521" spans="1:4" x14ac:dyDescent="0.2">
      <c r="B1521" s="2"/>
      <c r="C1521" s="2"/>
    </row>
    <row r="1522" spans="1:4" x14ac:dyDescent="0.2">
      <c r="A1522" s="19" t="s">
        <v>109</v>
      </c>
      <c r="B1522" s="2"/>
      <c r="C1522" s="2"/>
    </row>
    <row r="1524" spans="1:4" x14ac:dyDescent="0.2">
      <c r="B1524" s="2" t="s">
        <v>119</v>
      </c>
      <c r="C1524" s="2" t="s">
        <v>91</v>
      </c>
      <c r="D1524" s="13">
        <v>202178</v>
      </c>
    </row>
    <row r="1525" spans="1:4" x14ac:dyDescent="0.2">
      <c r="B1525" s="2"/>
      <c r="C1525" s="5" t="s">
        <v>120</v>
      </c>
      <c r="D1525" s="9">
        <f>SUM(D1524)</f>
        <v>202178</v>
      </c>
    </row>
    <row r="1526" spans="1:4" x14ac:dyDescent="0.2">
      <c r="B1526" s="2"/>
      <c r="C1526" s="2"/>
    </row>
    <row r="1527" spans="1:4" x14ac:dyDescent="0.2">
      <c r="B1527" s="2" t="s">
        <v>15</v>
      </c>
      <c r="C1527" s="2" t="s">
        <v>16</v>
      </c>
      <c r="D1527" s="9">
        <v>50</v>
      </c>
    </row>
    <row r="1528" spans="1:4" x14ac:dyDescent="0.2">
      <c r="B1528" s="2" t="s">
        <v>21</v>
      </c>
      <c r="C1528" s="2" t="s">
        <v>22</v>
      </c>
      <c r="D1528" s="9">
        <v>150</v>
      </c>
    </row>
    <row r="1529" spans="1:4" x14ac:dyDescent="0.2">
      <c r="B1529" s="2" t="s">
        <v>29</v>
      </c>
      <c r="C1529" s="2" t="s">
        <v>30</v>
      </c>
      <c r="D1529" s="13">
        <v>850</v>
      </c>
    </row>
    <row r="1530" spans="1:4" x14ac:dyDescent="0.2">
      <c r="B1530" s="2"/>
      <c r="C1530" s="5" t="s">
        <v>122</v>
      </c>
      <c r="D1530" s="9">
        <f>SUM(D1527:D1529)</f>
        <v>1050</v>
      </c>
    </row>
    <row r="1531" spans="1:4" x14ac:dyDescent="0.2">
      <c r="B1531" s="2"/>
      <c r="C1531" s="2"/>
    </row>
    <row r="1532" spans="1:4" x14ac:dyDescent="0.2">
      <c r="B1532" s="2" t="s">
        <v>31</v>
      </c>
      <c r="C1532" s="2" t="s">
        <v>32</v>
      </c>
      <c r="D1532" s="9">
        <v>100</v>
      </c>
    </row>
    <row r="1533" spans="1:4" x14ac:dyDescent="0.2">
      <c r="B1533" s="2" t="s">
        <v>42</v>
      </c>
      <c r="C1533" s="2" t="s">
        <v>280</v>
      </c>
      <c r="D1533" s="13">
        <v>75</v>
      </c>
    </row>
    <row r="1534" spans="1:4" x14ac:dyDescent="0.2">
      <c r="B1534" s="2"/>
      <c r="C1534" s="5" t="s">
        <v>123</v>
      </c>
      <c r="D1534" s="9">
        <f>SUM(D1532:D1533)</f>
        <v>175</v>
      </c>
    </row>
    <row r="1535" spans="1:4" x14ac:dyDescent="0.2">
      <c r="B1535" s="2"/>
      <c r="C1535" s="2"/>
    </row>
    <row r="1536" spans="1:4" x14ac:dyDescent="0.2">
      <c r="B1536" s="27" t="s">
        <v>127</v>
      </c>
      <c r="C1536" s="27"/>
      <c r="D1536" s="22">
        <f>+D1525+D1530+D1534</f>
        <v>203403</v>
      </c>
    </row>
    <row r="1538" spans="1:4" x14ac:dyDescent="0.2">
      <c r="B1538" s="2"/>
      <c r="C1538" s="2"/>
    </row>
    <row r="1539" spans="1:4" x14ac:dyDescent="0.2">
      <c r="A1539" s="19" t="s">
        <v>111</v>
      </c>
      <c r="B1539" s="2"/>
      <c r="C1539" s="2"/>
    </row>
    <row r="1541" spans="1:4" x14ac:dyDescent="0.2">
      <c r="B1541" s="2" t="s">
        <v>119</v>
      </c>
      <c r="C1541" s="2" t="s">
        <v>91</v>
      </c>
      <c r="D1541" s="13">
        <v>93570</v>
      </c>
    </row>
    <row r="1542" spans="1:4" x14ac:dyDescent="0.2">
      <c r="B1542" s="2"/>
      <c r="C1542" s="5" t="s">
        <v>120</v>
      </c>
      <c r="D1542" s="9">
        <f>SUM(D1541)</f>
        <v>93570</v>
      </c>
    </row>
    <row r="1543" spans="1:4" x14ac:dyDescent="0.2">
      <c r="B1543" s="2"/>
      <c r="C1543" s="2"/>
    </row>
    <row r="1544" spans="1:4" x14ac:dyDescent="0.2">
      <c r="B1544" s="2" t="s">
        <v>29</v>
      </c>
      <c r="C1544" s="2" t="s">
        <v>30</v>
      </c>
      <c r="D1544" s="13">
        <v>800</v>
      </c>
    </row>
    <row r="1545" spans="1:4" x14ac:dyDescent="0.2">
      <c r="B1545" s="2"/>
      <c r="C1545" s="5" t="s">
        <v>122</v>
      </c>
      <c r="D1545" s="9">
        <f>SUM(D1544)</f>
        <v>800</v>
      </c>
    </row>
    <row r="1546" spans="1:4" x14ac:dyDescent="0.2">
      <c r="B1546" s="2"/>
      <c r="C1546" s="2"/>
    </row>
    <row r="1547" spans="1:4" x14ac:dyDescent="0.2">
      <c r="B1547" s="27" t="s">
        <v>129</v>
      </c>
      <c r="C1547" s="27"/>
      <c r="D1547" s="22">
        <f>+D1542+D1545</f>
        <v>94370</v>
      </c>
    </row>
    <row r="1549" spans="1:4" x14ac:dyDescent="0.2">
      <c r="B1549" s="2"/>
      <c r="C1549" s="2"/>
    </row>
    <row r="1550" spans="1:4" x14ac:dyDescent="0.2">
      <c r="A1550" s="19" t="s">
        <v>90</v>
      </c>
      <c r="B1550" s="2"/>
      <c r="C1550" s="2"/>
    </row>
    <row r="1552" spans="1:4" x14ac:dyDescent="0.2">
      <c r="B1552" s="2" t="s">
        <v>119</v>
      </c>
      <c r="C1552" s="2" t="s">
        <v>91</v>
      </c>
      <c r="D1552" s="13">
        <v>5221</v>
      </c>
    </row>
    <row r="1553" spans="1:7" x14ac:dyDescent="0.2">
      <c r="B1553" s="2"/>
      <c r="C1553" s="5" t="s">
        <v>120</v>
      </c>
      <c r="D1553" s="9">
        <f>SUM(D1552)</f>
        <v>5221</v>
      </c>
    </row>
    <row r="1554" spans="1:7" x14ac:dyDescent="0.2">
      <c r="B1554" s="2"/>
      <c r="C1554" s="2"/>
    </row>
    <row r="1555" spans="1:7" x14ac:dyDescent="0.2">
      <c r="B1555" s="27" t="s">
        <v>130</v>
      </c>
      <c r="C1555" s="27"/>
      <c r="D1555" s="22">
        <f>+D1553</f>
        <v>5221</v>
      </c>
    </row>
    <row r="1557" spans="1:7" x14ac:dyDescent="0.2">
      <c r="B1557" s="2"/>
      <c r="C1557" s="2"/>
    </row>
    <row r="1558" spans="1:7" x14ac:dyDescent="0.2">
      <c r="A1558" s="19" t="s">
        <v>102</v>
      </c>
      <c r="B1558" s="2"/>
      <c r="C1558" s="2"/>
    </row>
    <row r="1560" spans="1:7" x14ac:dyDescent="0.2">
      <c r="B1560" s="2" t="s">
        <v>3</v>
      </c>
      <c r="C1560" s="2" t="s">
        <v>4</v>
      </c>
      <c r="D1560" s="9">
        <v>1500</v>
      </c>
    </row>
    <row r="1561" spans="1:7" x14ac:dyDescent="0.2">
      <c r="B1561" s="2" t="s">
        <v>65</v>
      </c>
      <c r="C1561" s="2" t="s">
        <v>66</v>
      </c>
      <c r="D1561" s="9">
        <v>25000</v>
      </c>
    </row>
    <row r="1562" spans="1:7" x14ac:dyDescent="0.2">
      <c r="B1562" s="2" t="s">
        <v>7</v>
      </c>
      <c r="C1562" s="2" t="s">
        <v>8</v>
      </c>
      <c r="D1562" s="9">
        <v>13000</v>
      </c>
    </row>
    <row r="1563" spans="1:7" x14ac:dyDescent="0.2">
      <c r="B1563" s="2" t="s">
        <v>67</v>
      </c>
      <c r="C1563" s="2" t="s">
        <v>68</v>
      </c>
      <c r="D1563" s="9">
        <v>99888</v>
      </c>
    </row>
    <row r="1564" spans="1:7" x14ac:dyDescent="0.2">
      <c r="B1564" s="2" t="s">
        <v>69</v>
      </c>
      <c r="C1564" s="2" t="s">
        <v>70</v>
      </c>
      <c r="D1564" s="13">
        <v>5000</v>
      </c>
    </row>
    <row r="1565" spans="1:7" x14ac:dyDescent="0.2">
      <c r="B1565" s="2"/>
      <c r="C1565" s="5" t="s">
        <v>121</v>
      </c>
      <c r="D1565" s="9">
        <f>SUM(D1560:D1564)</f>
        <v>144388</v>
      </c>
      <c r="F1565" s="12"/>
      <c r="G1565" s="12"/>
    </row>
    <row r="1566" spans="1:7" x14ac:dyDescent="0.2">
      <c r="B1566" s="2"/>
      <c r="C1566" s="5"/>
    </row>
    <row r="1567" spans="1:7" x14ac:dyDescent="0.2">
      <c r="B1567" s="2" t="s">
        <v>71</v>
      </c>
      <c r="C1567" s="2" t="s">
        <v>72</v>
      </c>
      <c r="D1567" s="13">
        <v>12000</v>
      </c>
    </row>
    <row r="1568" spans="1:7" x14ac:dyDescent="0.2">
      <c r="B1568" s="2"/>
      <c r="C1568" s="5" t="s">
        <v>122</v>
      </c>
      <c r="D1568" s="9">
        <f>SUM(D1567:D1567)</f>
        <v>12000</v>
      </c>
    </row>
    <row r="1569" spans="1:7" x14ac:dyDescent="0.2">
      <c r="B1569" s="2"/>
      <c r="C1569" s="2"/>
    </row>
    <row r="1570" spans="1:7" x14ac:dyDescent="0.2">
      <c r="B1570" s="27" t="s">
        <v>131</v>
      </c>
      <c r="C1570" s="27"/>
      <c r="D1570" s="22">
        <f>+D1565+D1568</f>
        <v>156388</v>
      </c>
    </row>
    <row r="1572" spans="1:7" ht="16.5" thickBot="1" x14ac:dyDescent="0.3">
      <c r="B1572" s="31" t="s">
        <v>151</v>
      </c>
      <c r="C1572" s="31"/>
      <c r="D1572" s="6">
        <f>+D1485+D1499+D1519+D1536+D1547+D1555+D1570+D1507</f>
        <v>5433531</v>
      </c>
    </row>
    <row r="1573" spans="1:7" ht="13.5" thickTop="1" x14ac:dyDescent="0.2"/>
    <row r="1574" spans="1:7" ht="13.5" thickBot="1" x14ac:dyDescent="0.25">
      <c r="B1574" s="2"/>
      <c r="C1574" s="2"/>
    </row>
    <row r="1575" spans="1:7" ht="18.75" thickBot="1" x14ac:dyDescent="0.3">
      <c r="A1575" s="28" t="s">
        <v>96</v>
      </c>
      <c r="B1575" s="29"/>
      <c r="C1575" s="29"/>
      <c r="D1575" s="30"/>
    </row>
    <row r="1576" spans="1:7" ht="18" x14ac:dyDescent="0.25">
      <c r="A1576" s="3"/>
      <c r="B1576" s="3"/>
      <c r="C1576" s="3"/>
      <c r="D1576" s="37"/>
    </row>
    <row r="1577" spans="1:7" x14ac:dyDescent="0.2">
      <c r="A1577" s="19" t="s">
        <v>105</v>
      </c>
      <c r="B1577" s="2"/>
      <c r="C1577" s="2"/>
    </row>
    <row r="1579" spans="1:7" x14ac:dyDescent="0.2">
      <c r="B1579" s="2" t="s">
        <v>119</v>
      </c>
      <c r="C1579" s="2" t="s">
        <v>91</v>
      </c>
      <c r="D1579" s="4">
        <v>6334265</v>
      </c>
    </row>
    <row r="1580" spans="1:7" x14ac:dyDescent="0.2">
      <c r="B1580" s="2"/>
      <c r="C1580" s="5" t="s">
        <v>120</v>
      </c>
      <c r="D1580" s="9">
        <f>+D1579</f>
        <v>6334265</v>
      </c>
    </row>
    <row r="1581" spans="1:7" x14ac:dyDescent="0.2">
      <c r="B1581" s="2"/>
      <c r="C1581" s="2"/>
    </row>
    <row r="1582" spans="1:7" x14ac:dyDescent="0.2">
      <c r="B1582" s="2" t="s">
        <v>1</v>
      </c>
      <c r="C1582" s="2" t="s">
        <v>2</v>
      </c>
      <c r="D1582" s="9">
        <f>4412-1162</f>
        <v>3250</v>
      </c>
    </row>
    <row r="1583" spans="1:7" x14ac:dyDescent="0.2">
      <c r="B1583" s="2" t="s">
        <v>11</v>
      </c>
      <c r="C1583" s="2" t="s">
        <v>12</v>
      </c>
      <c r="D1583" s="13">
        <v>10971</v>
      </c>
    </row>
    <row r="1584" spans="1:7" x14ac:dyDescent="0.2">
      <c r="B1584" s="2"/>
      <c r="C1584" s="5" t="s">
        <v>121</v>
      </c>
      <c r="D1584" s="9">
        <f>SUM(D1582:D1583)</f>
        <v>14221</v>
      </c>
      <c r="F1584" s="12"/>
      <c r="G1584" s="12"/>
    </row>
    <row r="1585" spans="1:4" x14ac:dyDescent="0.2">
      <c r="B1585" s="2"/>
      <c r="C1585" s="2"/>
    </row>
    <row r="1586" spans="1:4" x14ac:dyDescent="0.2">
      <c r="B1586" s="2" t="s">
        <v>57</v>
      </c>
      <c r="C1586" s="2" t="s">
        <v>58</v>
      </c>
      <c r="D1586" s="9">
        <v>900</v>
      </c>
    </row>
    <row r="1587" spans="1:4" x14ac:dyDescent="0.2">
      <c r="B1587" s="2" t="s">
        <v>25</v>
      </c>
      <c r="C1587" s="2" t="s">
        <v>26</v>
      </c>
      <c r="D1587" s="23">
        <v>1000</v>
      </c>
    </row>
    <row r="1588" spans="1:4" x14ac:dyDescent="0.2">
      <c r="B1588" s="2" t="s">
        <v>29</v>
      </c>
      <c r="C1588" s="2" t="s">
        <v>30</v>
      </c>
      <c r="D1588" s="13">
        <v>69545</v>
      </c>
    </row>
    <row r="1589" spans="1:4" x14ac:dyDescent="0.2">
      <c r="B1589" s="2"/>
      <c r="C1589" s="5" t="s">
        <v>122</v>
      </c>
      <c r="D1589" s="9">
        <f>SUM(D1586:D1588)</f>
        <v>71445</v>
      </c>
    </row>
    <row r="1590" spans="1:4" x14ac:dyDescent="0.2">
      <c r="B1590" s="2"/>
      <c r="C1590" s="5"/>
    </row>
    <row r="1591" spans="1:4" x14ac:dyDescent="0.2">
      <c r="B1591" s="2" t="s">
        <v>45</v>
      </c>
      <c r="C1591" s="2" t="s">
        <v>46</v>
      </c>
      <c r="D1591" s="13">
        <v>4000</v>
      </c>
    </row>
    <row r="1592" spans="1:4" x14ac:dyDescent="0.2">
      <c r="B1592" s="2"/>
      <c r="C1592" s="5" t="s">
        <v>123</v>
      </c>
      <c r="D1592" s="9">
        <f>SUM(D1591:D1591)</f>
        <v>4000</v>
      </c>
    </row>
    <row r="1593" spans="1:4" x14ac:dyDescent="0.2">
      <c r="B1593" s="2"/>
      <c r="C1593" s="2"/>
    </row>
    <row r="1594" spans="1:4" x14ac:dyDescent="0.2">
      <c r="B1594" s="27" t="s">
        <v>114</v>
      </c>
      <c r="C1594" s="27"/>
      <c r="D1594" s="22">
        <f>+D1580+D1584+D1589+D1592</f>
        <v>6423931</v>
      </c>
    </row>
    <row r="1596" spans="1:4" x14ac:dyDescent="0.2">
      <c r="B1596" s="2"/>
      <c r="C1596" s="2"/>
    </row>
    <row r="1597" spans="1:4" x14ac:dyDescent="0.2">
      <c r="A1597" s="19" t="s">
        <v>106</v>
      </c>
      <c r="B1597" s="2"/>
      <c r="C1597" s="2"/>
    </row>
    <row r="1599" spans="1:4" x14ac:dyDescent="0.2">
      <c r="B1599" s="2" t="s">
        <v>119</v>
      </c>
      <c r="C1599" s="2" t="s">
        <v>91</v>
      </c>
      <c r="D1599" s="13">
        <v>81311</v>
      </c>
    </row>
    <row r="1600" spans="1:4" x14ac:dyDescent="0.2">
      <c r="B1600" s="2"/>
      <c r="C1600" s="5" t="s">
        <v>120</v>
      </c>
      <c r="D1600" s="9">
        <f>SUM(D1599)</f>
        <v>81311</v>
      </c>
    </row>
    <row r="1601" spans="1:6" x14ac:dyDescent="0.2">
      <c r="B1601" s="2"/>
      <c r="C1601" s="2"/>
    </row>
    <row r="1602" spans="1:6" x14ac:dyDescent="0.2">
      <c r="B1602" s="2" t="s">
        <v>1</v>
      </c>
      <c r="C1602" s="2" t="s">
        <v>2</v>
      </c>
      <c r="D1602" s="9">
        <v>500</v>
      </c>
    </row>
    <row r="1603" spans="1:6" x14ac:dyDescent="0.2">
      <c r="B1603" s="2" t="s">
        <v>5</v>
      </c>
      <c r="C1603" s="2" t="s">
        <v>6</v>
      </c>
      <c r="D1603" s="13">
        <v>1000</v>
      </c>
    </row>
    <row r="1604" spans="1:6" x14ac:dyDescent="0.2">
      <c r="B1604" s="2"/>
      <c r="C1604" s="5" t="s">
        <v>121</v>
      </c>
      <c r="D1604" s="9">
        <f>SUM(D1602:D1603)</f>
        <v>1500</v>
      </c>
      <c r="E1604" s="12"/>
      <c r="F1604" s="12"/>
    </row>
    <row r="1605" spans="1:6" x14ac:dyDescent="0.2">
      <c r="B1605" s="2"/>
      <c r="C1605" s="2"/>
    </row>
    <row r="1606" spans="1:6" x14ac:dyDescent="0.2">
      <c r="B1606" s="2" t="s">
        <v>29</v>
      </c>
      <c r="C1606" s="2" t="s">
        <v>30</v>
      </c>
      <c r="D1606" s="13">
        <v>17000</v>
      </c>
    </row>
    <row r="1607" spans="1:6" x14ac:dyDescent="0.2">
      <c r="B1607" s="2"/>
      <c r="C1607" s="5" t="s">
        <v>122</v>
      </c>
      <c r="D1607" s="9">
        <f>SUM(D1606:D1606)</f>
        <v>17000</v>
      </c>
    </row>
    <row r="1608" spans="1:6" x14ac:dyDescent="0.2">
      <c r="B1608" s="2"/>
      <c r="C1608" s="2"/>
    </row>
    <row r="1609" spans="1:6" x14ac:dyDescent="0.2">
      <c r="B1609" s="27" t="s">
        <v>113</v>
      </c>
      <c r="C1609" s="27"/>
      <c r="D1609" s="22">
        <f>+D1600+D1604+D1607</f>
        <v>99811</v>
      </c>
    </row>
    <row r="1611" spans="1:6" x14ac:dyDescent="0.2">
      <c r="B1611" s="2"/>
      <c r="C1611" s="2"/>
    </row>
    <row r="1612" spans="1:6" x14ac:dyDescent="0.2">
      <c r="A1612" s="19" t="s">
        <v>107</v>
      </c>
      <c r="C1612" s="2"/>
    </row>
    <row r="1614" spans="1:6" x14ac:dyDescent="0.2">
      <c r="B1614" s="2" t="s">
        <v>119</v>
      </c>
      <c r="C1614" s="2" t="s">
        <v>91</v>
      </c>
      <c r="D1614" s="13">
        <v>222227</v>
      </c>
    </row>
    <row r="1615" spans="1:6" x14ac:dyDescent="0.2">
      <c r="B1615" s="2"/>
      <c r="C1615" s="5" t="s">
        <v>120</v>
      </c>
      <c r="D1615" s="20">
        <f>SUM(D1614)</f>
        <v>222227</v>
      </c>
    </row>
    <row r="1616" spans="1:6" x14ac:dyDescent="0.2">
      <c r="B1616" s="2"/>
      <c r="C1616" s="2"/>
    </row>
    <row r="1617" spans="1:6" x14ac:dyDescent="0.2">
      <c r="B1617" s="27" t="s">
        <v>125</v>
      </c>
      <c r="C1617" s="27"/>
      <c r="D1617" s="22">
        <f>+D1615</f>
        <v>222227</v>
      </c>
    </row>
    <row r="1618" spans="1:6" x14ac:dyDescent="0.2">
      <c r="B1618" s="2"/>
      <c r="C1618" s="2"/>
    </row>
    <row r="1619" spans="1:6" x14ac:dyDescent="0.2">
      <c r="B1619" s="2"/>
      <c r="C1619" s="2"/>
    </row>
    <row r="1620" spans="1:6" x14ac:dyDescent="0.2">
      <c r="A1620" s="19" t="s">
        <v>108</v>
      </c>
      <c r="B1620" s="2"/>
      <c r="C1620" s="2"/>
    </row>
    <row r="1622" spans="1:6" x14ac:dyDescent="0.2">
      <c r="B1622" s="2" t="s">
        <v>119</v>
      </c>
      <c r="C1622" s="2" t="s">
        <v>91</v>
      </c>
      <c r="D1622" s="13">
        <v>812121</v>
      </c>
    </row>
    <row r="1623" spans="1:6" x14ac:dyDescent="0.2">
      <c r="B1623" s="2"/>
      <c r="C1623" s="5" t="s">
        <v>120</v>
      </c>
      <c r="D1623" s="9">
        <f>SUM(D1622)</f>
        <v>812121</v>
      </c>
    </row>
    <row r="1624" spans="1:6" x14ac:dyDescent="0.2">
      <c r="B1624" s="2"/>
      <c r="C1624" s="2"/>
    </row>
    <row r="1625" spans="1:6" x14ac:dyDescent="0.2">
      <c r="B1625" s="2" t="s">
        <v>29</v>
      </c>
      <c r="C1625" s="2" t="s">
        <v>30</v>
      </c>
      <c r="D1625" s="13">
        <v>10718</v>
      </c>
    </row>
    <row r="1626" spans="1:6" x14ac:dyDescent="0.2">
      <c r="B1626" s="2"/>
      <c r="C1626" s="5" t="s">
        <v>122</v>
      </c>
      <c r="D1626" s="9">
        <f>SUM(D1625)</f>
        <v>10718</v>
      </c>
      <c r="F1626" s="12"/>
    </row>
    <row r="1627" spans="1:6" x14ac:dyDescent="0.2">
      <c r="B1627" s="2"/>
      <c r="C1627" s="2"/>
    </row>
    <row r="1628" spans="1:6" x14ac:dyDescent="0.2">
      <c r="B1628" s="2" t="s">
        <v>42</v>
      </c>
      <c r="C1628" s="2" t="s">
        <v>280</v>
      </c>
      <c r="D1628" s="9">
        <v>600</v>
      </c>
    </row>
    <row r="1629" spans="1:6" x14ac:dyDescent="0.2">
      <c r="B1629" s="2" t="s">
        <v>45</v>
      </c>
      <c r="C1629" s="2" t="s">
        <v>46</v>
      </c>
      <c r="D1629" s="13">
        <v>3500</v>
      </c>
    </row>
    <row r="1630" spans="1:6" x14ac:dyDescent="0.2">
      <c r="B1630" s="2"/>
      <c r="C1630" s="5" t="s">
        <v>123</v>
      </c>
      <c r="D1630" s="9">
        <f>SUM(D1628:D1629)</f>
        <v>4100</v>
      </c>
    </row>
    <row r="1631" spans="1:6" x14ac:dyDescent="0.2">
      <c r="B1631" s="2"/>
      <c r="C1631" s="2"/>
    </row>
    <row r="1632" spans="1:6" x14ac:dyDescent="0.2">
      <c r="B1632" s="27" t="s">
        <v>126</v>
      </c>
      <c r="C1632" s="27"/>
      <c r="D1632" s="22">
        <f>+D1623+D1626+D1630</f>
        <v>826939</v>
      </c>
    </row>
    <row r="1634" spans="1:6" x14ac:dyDescent="0.2">
      <c r="B1634" s="2"/>
      <c r="C1634" s="2"/>
    </row>
    <row r="1635" spans="1:6" x14ac:dyDescent="0.2">
      <c r="A1635" s="19" t="s">
        <v>109</v>
      </c>
      <c r="B1635" s="2"/>
      <c r="C1635" s="2"/>
    </row>
    <row r="1637" spans="1:6" x14ac:dyDescent="0.2">
      <c r="B1637" s="2" t="s">
        <v>119</v>
      </c>
      <c r="C1637" s="2" t="s">
        <v>91</v>
      </c>
      <c r="D1637" s="13">
        <v>377021</v>
      </c>
    </row>
    <row r="1638" spans="1:6" x14ac:dyDescent="0.2">
      <c r="B1638" s="2"/>
      <c r="C1638" s="5" t="s">
        <v>120</v>
      </c>
      <c r="D1638" s="9">
        <f>SUM(D1637)</f>
        <v>377021</v>
      </c>
    </row>
    <row r="1639" spans="1:6" x14ac:dyDescent="0.2">
      <c r="B1639" s="2"/>
      <c r="C1639" s="2"/>
    </row>
    <row r="1640" spans="1:6" x14ac:dyDescent="0.2">
      <c r="B1640" s="2" t="s">
        <v>21</v>
      </c>
      <c r="C1640" s="2" t="s">
        <v>22</v>
      </c>
      <c r="D1640" s="9">
        <v>150</v>
      </c>
    </row>
    <row r="1641" spans="1:6" x14ac:dyDescent="0.2">
      <c r="B1641" s="2" t="s">
        <v>29</v>
      </c>
      <c r="C1641" s="2" t="s">
        <v>30</v>
      </c>
      <c r="D1641" s="13">
        <v>4300</v>
      </c>
    </row>
    <row r="1642" spans="1:6" x14ac:dyDescent="0.2">
      <c r="B1642" s="2"/>
      <c r="C1642" s="5" t="s">
        <v>122</v>
      </c>
      <c r="D1642" s="9">
        <f>SUM(D1640:D1641)</f>
        <v>4450</v>
      </c>
      <c r="F1642" s="12"/>
    </row>
    <row r="1643" spans="1:6" x14ac:dyDescent="0.2">
      <c r="B1643" s="2"/>
      <c r="C1643" s="2"/>
    </row>
    <row r="1644" spans="1:6" x14ac:dyDescent="0.2">
      <c r="B1644" s="2" t="s">
        <v>31</v>
      </c>
      <c r="C1644" s="2" t="s">
        <v>32</v>
      </c>
      <c r="D1644" s="9">
        <v>500</v>
      </c>
    </row>
    <row r="1645" spans="1:6" x14ac:dyDescent="0.2">
      <c r="B1645" s="2" t="s">
        <v>42</v>
      </c>
      <c r="C1645" s="2" t="s">
        <v>280</v>
      </c>
      <c r="D1645" s="9">
        <v>450</v>
      </c>
    </row>
    <row r="1646" spans="1:6" x14ac:dyDescent="0.2">
      <c r="B1646" s="2" t="s">
        <v>45</v>
      </c>
      <c r="C1646" s="2" t="s">
        <v>46</v>
      </c>
      <c r="D1646" s="13">
        <v>1000</v>
      </c>
    </row>
    <row r="1647" spans="1:6" x14ac:dyDescent="0.2">
      <c r="B1647" s="2"/>
      <c r="C1647" s="5" t="s">
        <v>123</v>
      </c>
      <c r="D1647" s="9">
        <f>SUM(D1644:D1646)</f>
        <v>1950</v>
      </c>
    </row>
    <row r="1648" spans="1:6" x14ac:dyDescent="0.2">
      <c r="B1648" s="2"/>
      <c r="C1648" s="2"/>
    </row>
    <row r="1649" spans="1:4" x14ac:dyDescent="0.2">
      <c r="B1649" s="27" t="s">
        <v>127</v>
      </c>
      <c r="C1649" s="27"/>
      <c r="D1649" s="22">
        <f>+D1638+D1642+D1647</f>
        <v>383421</v>
      </c>
    </row>
    <row r="1651" spans="1:4" x14ac:dyDescent="0.2">
      <c r="B1651" s="2"/>
      <c r="C1651" s="2"/>
    </row>
    <row r="1652" spans="1:4" x14ac:dyDescent="0.2">
      <c r="A1652" s="19" t="s">
        <v>111</v>
      </c>
      <c r="B1652" s="2"/>
      <c r="C1652" s="2"/>
    </row>
    <row r="1653" spans="1:4" x14ac:dyDescent="0.2">
      <c r="A1653" s="19"/>
      <c r="B1653" s="2"/>
      <c r="C1653" s="2"/>
    </row>
    <row r="1654" spans="1:4" x14ac:dyDescent="0.2">
      <c r="B1654" s="2" t="s">
        <v>119</v>
      </c>
      <c r="C1654" s="2" t="s">
        <v>91</v>
      </c>
      <c r="D1654" s="13">
        <v>99791</v>
      </c>
    </row>
    <row r="1655" spans="1:4" x14ac:dyDescent="0.2">
      <c r="B1655" s="2"/>
      <c r="C1655" s="5" t="s">
        <v>120</v>
      </c>
      <c r="D1655" s="9">
        <f>SUM(D1654)</f>
        <v>99791</v>
      </c>
    </row>
    <row r="1656" spans="1:4" x14ac:dyDescent="0.2">
      <c r="B1656" s="2"/>
      <c r="C1656" s="2"/>
    </row>
    <row r="1657" spans="1:4" x14ac:dyDescent="0.2">
      <c r="B1657" s="2" t="s">
        <v>29</v>
      </c>
      <c r="C1657" s="2" t="s">
        <v>30</v>
      </c>
      <c r="D1657" s="13">
        <v>1900</v>
      </c>
    </row>
    <row r="1658" spans="1:4" x14ac:dyDescent="0.2">
      <c r="B1658" s="2"/>
      <c r="C1658" s="5" t="s">
        <v>122</v>
      </c>
      <c r="D1658" s="9">
        <f>SUM(D1657)</f>
        <v>1900</v>
      </c>
    </row>
    <row r="1659" spans="1:4" x14ac:dyDescent="0.2">
      <c r="B1659" s="2"/>
      <c r="C1659" s="2"/>
    </row>
    <row r="1660" spans="1:4" x14ac:dyDescent="0.2">
      <c r="B1660" s="27" t="s">
        <v>129</v>
      </c>
      <c r="C1660" s="27"/>
      <c r="D1660" s="22">
        <f>+D1655+D1658</f>
        <v>101691</v>
      </c>
    </row>
    <row r="1662" spans="1:4" x14ac:dyDescent="0.2">
      <c r="B1662" s="2"/>
      <c r="C1662" s="2"/>
    </row>
    <row r="1663" spans="1:4" x14ac:dyDescent="0.2">
      <c r="A1663" s="19" t="s">
        <v>90</v>
      </c>
      <c r="B1663" s="2"/>
      <c r="C1663" s="2"/>
    </row>
    <row r="1665" spans="2:7" x14ac:dyDescent="0.2">
      <c r="B1665" s="2" t="s">
        <v>119</v>
      </c>
      <c r="C1665" s="2" t="s">
        <v>91</v>
      </c>
      <c r="D1665" s="13">
        <v>132505</v>
      </c>
      <c r="F1665" s="12"/>
    </row>
    <row r="1666" spans="2:7" x14ac:dyDescent="0.2">
      <c r="B1666" s="2"/>
      <c r="C1666" s="5" t="s">
        <v>120</v>
      </c>
      <c r="D1666" s="9">
        <f>SUM(D1665)</f>
        <v>132505</v>
      </c>
    </row>
    <row r="1667" spans="2:7" x14ac:dyDescent="0.2">
      <c r="B1667" s="2"/>
      <c r="C1667" s="2"/>
    </row>
    <row r="1668" spans="2:7" x14ac:dyDescent="0.2">
      <c r="B1668" s="2" t="s">
        <v>1</v>
      </c>
      <c r="C1668" s="2" t="s">
        <v>2</v>
      </c>
      <c r="D1668" s="13">
        <v>4200</v>
      </c>
    </row>
    <row r="1669" spans="2:7" x14ac:dyDescent="0.2">
      <c r="B1669" s="2"/>
      <c r="C1669" s="5" t="s">
        <v>121</v>
      </c>
      <c r="D1669" s="9">
        <f>SUM(D1668)</f>
        <v>4200</v>
      </c>
      <c r="F1669" s="12"/>
      <c r="G1669" s="12"/>
    </row>
    <row r="1670" spans="2:7" x14ac:dyDescent="0.2">
      <c r="B1670" s="2"/>
      <c r="C1670" s="2"/>
    </row>
    <row r="1671" spans="2:7" x14ac:dyDescent="0.2">
      <c r="B1671" s="2" t="s">
        <v>15</v>
      </c>
      <c r="C1671" s="2" t="s">
        <v>16</v>
      </c>
      <c r="D1671" s="9">
        <v>1000</v>
      </c>
    </row>
    <row r="1672" spans="2:7" x14ac:dyDescent="0.2">
      <c r="B1672" s="2" t="s">
        <v>27</v>
      </c>
      <c r="C1672" s="2" t="s">
        <v>28</v>
      </c>
      <c r="D1672" s="9">
        <v>5500</v>
      </c>
    </row>
    <row r="1673" spans="2:7" x14ac:dyDescent="0.2">
      <c r="B1673" s="2" t="s">
        <v>29</v>
      </c>
      <c r="C1673" s="2" t="s">
        <v>30</v>
      </c>
      <c r="D1673" s="13">
        <v>17668</v>
      </c>
    </row>
    <row r="1674" spans="2:7" x14ac:dyDescent="0.2">
      <c r="B1674" s="2"/>
      <c r="C1674" s="5" t="s">
        <v>122</v>
      </c>
      <c r="D1674" s="9">
        <f>SUM(D1671:D1673)</f>
        <v>24168</v>
      </c>
    </row>
    <row r="1675" spans="2:7" x14ac:dyDescent="0.2">
      <c r="B1675" s="2"/>
      <c r="C1675" s="2"/>
    </row>
    <row r="1676" spans="2:7" x14ac:dyDescent="0.2">
      <c r="B1676" s="2" t="s">
        <v>33</v>
      </c>
      <c r="C1676" s="2" t="s">
        <v>34</v>
      </c>
      <c r="D1676" s="23">
        <v>33477</v>
      </c>
    </row>
    <row r="1677" spans="2:7" x14ac:dyDescent="0.2">
      <c r="B1677" s="2" t="s">
        <v>42</v>
      </c>
      <c r="C1677" s="2" t="s">
        <v>43</v>
      </c>
      <c r="D1677" s="23">
        <v>600</v>
      </c>
    </row>
    <row r="1678" spans="2:7" x14ac:dyDescent="0.2">
      <c r="B1678" s="2" t="s">
        <v>44</v>
      </c>
      <c r="C1678" s="2" t="s">
        <v>39</v>
      </c>
      <c r="D1678" s="13">
        <v>1300</v>
      </c>
    </row>
    <row r="1679" spans="2:7" x14ac:dyDescent="0.2">
      <c r="B1679" s="2"/>
      <c r="C1679" s="5" t="s">
        <v>123</v>
      </c>
      <c r="D1679" s="9">
        <f>SUM(D1676:D1678)</f>
        <v>35377</v>
      </c>
    </row>
    <row r="1680" spans="2:7" x14ac:dyDescent="0.2">
      <c r="B1680" s="2"/>
      <c r="C1680" s="2"/>
    </row>
    <row r="1681" spans="1:4" x14ac:dyDescent="0.2">
      <c r="B1681" s="27" t="s">
        <v>130</v>
      </c>
      <c r="C1681" s="27"/>
      <c r="D1681" s="22">
        <f>+D1666+D1669+D1674+D1679</f>
        <v>196250</v>
      </c>
    </row>
    <row r="1683" spans="1:4" x14ac:dyDescent="0.2">
      <c r="B1683" s="2"/>
      <c r="C1683" s="2"/>
    </row>
    <row r="1684" spans="1:4" x14ac:dyDescent="0.2">
      <c r="A1684" s="19" t="s">
        <v>102</v>
      </c>
      <c r="B1684" s="2"/>
      <c r="C1684" s="2"/>
    </row>
    <row r="1686" spans="1:4" x14ac:dyDescent="0.2">
      <c r="B1686" s="2" t="s">
        <v>3</v>
      </c>
      <c r="C1686" s="2" t="s">
        <v>4</v>
      </c>
      <c r="D1686" s="9">
        <v>2500</v>
      </c>
    </row>
    <row r="1687" spans="1:4" x14ac:dyDescent="0.2">
      <c r="B1687" s="2" t="s">
        <v>65</v>
      </c>
      <c r="C1687" s="2" t="s">
        <v>66</v>
      </c>
      <c r="D1687" s="9">
        <v>48000</v>
      </c>
    </row>
    <row r="1688" spans="1:4" x14ac:dyDescent="0.2">
      <c r="B1688" s="2" t="s">
        <v>7</v>
      </c>
      <c r="C1688" s="2" t="s">
        <v>8</v>
      </c>
      <c r="D1688" s="9">
        <v>14000</v>
      </c>
    </row>
    <row r="1689" spans="1:4" x14ac:dyDescent="0.2">
      <c r="B1689" s="2" t="s">
        <v>67</v>
      </c>
      <c r="C1689" s="2" t="s">
        <v>68</v>
      </c>
      <c r="D1689" s="9">
        <v>195046</v>
      </c>
    </row>
    <row r="1690" spans="1:4" x14ac:dyDescent="0.2">
      <c r="B1690" s="2" t="s">
        <v>69</v>
      </c>
      <c r="C1690" s="2" t="s">
        <v>70</v>
      </c>
      <c r="D1690" s="13">
        <v>16000</v>
      </c>
    </row>
    <row r="1691" spans="1:4" x14ac:dyDescent="0.2">
      <c r="B1691" s="2"/>
      <c r="C1691" s="5" t="s">
        <v>121</v>
      </c>
      <c r="D1691" s="9">
        <f>SUM(D1686:D1690)</f>
        <v>275546</v>
      </c>
    </row>
    <row r="1692" spans="1:4" x14ac:dyDescent="0.2">
      <c r="B1692" s="2"/>
      <c r="C1692" s="2"/>
    </row>
    <row r="1693" spans="1:4" x14ac:dyDescent="0.2">
      <c r="B1693" s="2" t="s">
        <v>71</v>
      </c>
      <c r="C1693" s="2" t="s">
        <v>72</v>
      </c>
      <c r="D1693" s="13">
        <v>21000</v>
      </c>
    </row>
    <row r="1694" spans="1:4" x14ac:dyDescent="0.2">
      <c r="B1694" s="2"/>
      <c r="C1694" s="5" t="s">
        <v>122</v>
      </c>
      <c r="D1694" s="9">
        <f>SUM(D1693:D1693)</f>
        <v>21000</v>
      </c>
    </row>
    <row r="1695" spans="1:4" x14ac:dyDescent="0.2">
      <c r="B1695" s="2"/>
      <c r="C1695" s="2"/>
    </row>
    <row r="1696" spans="1:4" x14ac:dyDescent="0.2">
      <c r="B1696" s="27" t="s">
        <v>131</v>
      </c>
      <c r="C1696" s="27"/>
      <c r="D1696" s="22">
        <f>+D1691+D1694</f>
        <v>296546</v>
      </c>
    </row>
    <row r="1698" spans="1:7" ht="16.5" thickBot="1" x14ac:dyDescent="0.3">
      <c r="B1698" s="31" t="s">
        <v>150</v>
      </c>
      <c r="C1698" s="31"/>
      <c r="D1698" s="6">
        <f>+D1594+D1609+D1632+D1649+D1660+D1681+D1696+D1617</f>
        <v>8550816</v>
      </c>
    </row>
    <row r="1699" spans="1:7" ht="13.5" thickTop="1" x14ac:dyDescent="0.2"/>
    <row r="1700" spans="1:7" ht="13.5" thickBot="1" x14ac:dyDescent="0.25">
      <c r="B1700" s="2"/>
      <c r="C1700" s="2"/>
    </row>
    <row r="1701" spans="1:7" ht="18.75" thickBot="1" x14ac:dyDescent="0.3">
      <c r="A1701" s="28" t="s">
        <v>97</v>
      </c>
      <c r="B1701" s="29"/>
      <c r="C1701" s="29"/>
      <c r="D1701" s="30"/>
    </row>
    <row r="1702" spans="1:7" ht="18" x14ac:dyDescent="0.25">
      <c r="A1702" s="3"/>
      <c r="B1702" s="3"/>
      <c r="C1702" s="3"/>
      <c r="D1702" s="37"/>
    </row>
    <row r="1703" spans="1:7" x14ac:dyDescent="0.2">
      <c r="A1703" s="19" t="s">
        <v>105</v>
      </c>
      <c r="B1703" s="2"/>
      <c r="C1703" s="2"/>
    </row>
    <row r="1705" spans="1:7" x14ac:dyDescent="0.2">
      <c r="B1705" s="2" t="s">
        <v>119</v>
      </c>
      <c r="C1705" s="2" t="s">
        <v>91</v>
      </c>
      <c r="D1705" s="4">
        <v>8202672</v>
      </c>
    </row>
    <row r="1706" spans="1:7" x14ac:dyDescent="0.2">
      <c r="B1706" s="2"/>
      <c r="C1706" s="5" t="s">
        <v>120</v>
      </c>
      <c r="D1706" s="9">
        <f>SUM(D1705)</f>
        <v>8202672</v>
      </c>
    </row>
    <row r="1707" spans="1:7" x14ac:dyDescent="0.2">
      <c r="B1707" s="2"/>
      <c r="C1707" s="2"/>
    </row>
    <row r="1708" spans="1:7" x14ac:dyDescent="0.2">
      <c r="B1708" s="2" t="s">
        <v>1</v>
      </c>
      <c r="C1708" s="2" t="s">
        <v>2</v>
      </c>
      <c r="D1708" s="9">
        <f>3286-36</f>
        <v>3250</v>
      </c>
    </row>
    <row r="1709" spans="1:7" x14ac:dyDescent="0.2">
      <c r="B1709" s="2" t="s">
        <v>11</v>
      </c>
      <c r="C1709" s="2" t="s">
        <v>12</v>
      </c>
      <c r="D1709" s="13">
        <v>12571</v>
      </c>
    </row>
    <row r="1710" spans="1:7" x14ac:dyDescent="0.2">
      <c r="B1710" s="2"/>
      <c r="C1710" s="5" t="s">
        <v>121</v>
      </c>
      <c r="D1710" s="9">
        <f>SUM(D1708:D1709)</f>
        <v>15821</v>
      </c>
      <c r="F1710" s="12"/>
      <c r="G1710" s="12"/>
    </row>
    <row r="1711" spans="1:7" x14ac:dyDescent="0.2">
      <c r="B1711" s="2"/>
      <c r="C1711" s="2"/>
    </row>
    <row r="1712" spans="1:7" x14ac:dyDescent="0.2">
      <c r="B1712" s="2" t="s">
        <v>57</v>
      </c>
      <c r="C1712" s="2" t="s">
        <v>58</v>
      </c>
      <c r="D1712" s="9">
        <v>505</v>
      </c>
    </row>
    <row r="1713" spans="1:7" x14ac:dyDescent="0.2">
      <c r="B1713" s="2" t="s">
        <v>25</v>
      </c>
      <c r="C1713" s="2" t="s">
        <v>26</v>
      </c>
      <c r="D1713" s="9">
        <v>8000</v>
      </c>
    </row>
    <row r="1714" spans="1:7" x14ac:dyDescent="0.2">
      <c r="B1714" s="2" t="s">
        <v>29</v>
      </c>
      <c r="C1714" s="2" t="s">
        <v>30</v>
      </c>
      <c r="D1714" s="13">
        <v>110633</v>
      </c>
    </row>
    <row r="1715" spans="1:7" x14ac:dyDescent="0.2">
      <c r="B1715" s="2"/>
      <c r="C1715" s="5" t="s">
        <v>122</v>
      </c>
      <c r="D1715" s="9">
        <f>SUM(D1712:D1714)</f>
        <v>119138</v>
      </c>
    </row>
    <row r="1716" spans="1:7" x14ac:dyDescent="0.2">
      <c r="B1716" s="2"/>
      <c r="C1716" s="2"/>
    </row>
    <row r="1717" spans="1:7" x14ac:dyDescent="0.2">
      <c r="B1717" s="27" t="s">
        <v>114</v>
      </c>
      <c r="C1717" s="27"/>
      <c r="D1717" s="22">
        <f>+D1706+D1710+D1715</f>
        <v>8337631</v>
      </c>
    </row>
    <row r="1719" spans="1:7" x14ac:dyDescent="0.2">
      <c r="B1719" s="2"/>
      <c r="C1719" s="2"/>
    </row>
    <row r="1720" spans="1:7" x14ac:dyDescent="0.2">
      <c r="A1720" s="19" t="s">
        <v>106</v>
      </c>
      <c r="B1720" s="2"/>
      <c r="C1720" s="2"/>
    </row>
    <row r="1722" spans="1:7" x14ac:dyDescent="0.2">
      <c r="B1722" s="2" t="s">
        <v>119</v>
      </c>
      <c r="C1722" s="2" t="s">
        <v>91</v>
      </c>
      <c r="D1722" s="13">
        <v>73403</v>
      </c>
    </row>
    <row r="1723" spans="1:7" x14ac:dyDescent="0.2">
      <c r="B1723" s="2"/>
      <c r="C1723" s="5" t="s">
        <v>120</v>
      </c>
      <c r="D1723" s="9">
        <f>SUM(D1722)</f>
        <v>73403</v>
      </c>
    </row>
    <row r="1724" spans="1:7" x14ac:dyDescent="0.2">
      <c r="B1724" s="2"/>
      <c r="C1724" s="2"/>
    </row>
    <row r="1725" spans="1:7" x14ac:dyDescent="0.2">
      <c r="B1725" s="2" t="s">
        <v>1</v>
      </c>
      <c r="C1725" s="2" t="s">
        <v>2</v>
      </c>
      <c r="D1725" s="9">
        <v>500</v>
      </c>
    </row>
    <row r="1726" spans="1:7" x14ac:dyDescent="0.2">
      <c r="B1726" s="2" t="s">
        <v>5</v>
      </c>
      <c r="C1726" s="2" t="s">
        <v>6</v>
      </c>
      <c r="D1726" s="13">
        <v>1000</v>
      </c>
    </row>
    <row r="1727" spans="1:7" x14ac:dyDescent="0.2">
      <c r="B1727" s="2"/>
      <c r="C1727" s="5" t="s">
        <v>121</v>
      </c>
      <c r="D1727" s="9">
        <f>SUM(D1725:D1726)</f>
        <v>1500</v>
      </c>
      <c r="F1727" s="12"/>
      <c r="G1727" s="12"/>
    </row>
    <row r="1728" spans="1:7" x14ac:dyDescent="0.2">
      <c r="B1728" s="2"/>
      <c r="C1728" s="2"/>
    </row>
    <row r="1729" spans="1:4" x14ac:dyDescent="0.2">
      <c r="B1729" s="2" t="s">
        <v>29</v>
      </c>
      <c r="C1729" s="2" t="s">
        <v>30</v>
      </c>
      <c r="D1729" s="13">
        <v>25000</v>
      </c>
    </row>
    <row r="1730" spans="1:4" x14ac:dyDescent="0.2">
      <c r="B1730" s="2"/>
      <c r="C1730" s="5" t="s">
        <v>122</v>
      </c>
      <c r="D1730" s="9">
        <f>SUM(D1729:D1729)</f>
        <v>25000</v>
      </c>
    </row>
    <row r="1731" spans="1:4" x14ac:dyDescent="0.2">
      <c r="B1731" s="2"/>
      <c r="C1731" s="2"/>
    </row>
    <row r="1732" spans="1:4" x14ac:dyDescent="0.2">
      <c r="B1732" s="27" t="s">
        <v>113</v>
      </c>
      <c r="C1732" s="27"/>
      <c r="D1732" s="22">
        <f>+D1723+D1727+D1730</f>
        <v>99903</v>
      </c>
    </row>
    <row r="1734" spans="1:4" x14ac:dyDescent="0.2">
      <c r="B1734" s="2"/>
      <c r="C1734" s="2"/>
    </row>
    <row r="1735" spans="1:4" x14ac:dyDescent="0.2">
      <c r="A1735" s="19" t="s">
        <v>107</v>
      </c>
      <c r="C1735" s="2"/>
    </row>
    <row r="1737" spans="1:4" x14ac:dyDescent="0.2">
      <c r="B1737" s="2" t="s">
        <v>119</v>
      </c>
      <c r="C1737" s="2" t="s">
        <v>91</v>
      </c>
      <c r="D1737" s="13">
        <v>220069</v>
      </c>
    </row>
    <row r="1738" spans="1:4" x14ac:dyDescent="0.2">
      <c r="B1738" s="2"/>
      <c r="C1738" s="5" t="s">
        <v>120</v>
      </c>
      <c r="D1738" s="20">
        <f>SUM(D1737)</f>
        <v>220069</v>
      </c>
    </row>
    <row r="1739" spans="1:4" x14ac:dyDescent="0.2">
      <c r="B1739" s="2"/>
      <c r="C1739" s="2"/>
    </row>
    <row r="1740" spans="1:4" x14ac:dyDescent="0.2">
      <c r="B1740" s="27" t="s">
        <v>125</v>
      </c>
      <c r="C1740" s="27"/>
      <c r="D1740" s="22">
        <f>+D1738</f>
        <v>220069</v>
      </c>
    </row>
    <row r="1741" spans="1:4" x14ac:dyDescent="0.2">
      <c r="B1741" s="2"/>
      <c r="C1741" s="2"/>
    </row>
    <row r="1742" spans="1:4" x14ac:dyDescent="0.2">
      <c r="B1742" s="2"/>
      <c r="C1742" s="2"/>
    </row>
    <row r="1743" spans="1:4" x14ac:dyDescent="0.2">
      <c r="A1743" s="19" t="s">
        <v>108</v>
      </c>
      <c r="B1743" s="2"/>
      <c r="C1743" s="2"/>
    </row>
    <row r="1745" spans="1:4" x14ac:dyDescent="0.2">
      <c r="B1745" s="2" t="s">
        <v>119</v>
      </c>
      <c r="C1745" s="2" t="s">
        <v>91</v>
      </c>
      <c r="D1745" s="13">
        <v>844371</v>
      </c>
    </row>
    <row r="1746" spans="1:4" x14ac:dyDescent="0.2">
      <c r="B1746" s="2"/>
      <c r="C1746" s="5" t="s">
        <v>120</v>
      </c>
      <c r="D1746" s="9">
        <f>SUM(D1745)</f>
        <v>844371</v>
      </c>
    </row>
    <row r="1747" spans="1:4" x14ac:dyDescent="0.2">
      <c r="B1747" s="2"/>
      <c r="C1747" s="5"/>
    </row>
    <row r="1748" spans="1:4" x14ac:dyDescent="0.2">
      <c r="B1748" s="2" t="s">
        <v>29</v>
      </c>
      <c r="C1748" s="2" t="s">
        <v>30</v>
      </c>
      <c r="D1748" s="13">
        <v>5000</v>
      </c>
    </row>
    <row r="1749" spans="1:4" x14ac:dyDescent="0.2">
      <c r="B1749" s="2"/>
      <c r="C1749" s="5" t="s">
        <v>122</v>
      </c>
      <c r="D1749" s="9">
        <f>SUM(D1748:D1748)</f>
        <v>5000</v>
      </c>
    </row>
    <row r="1750" spans="1:4" x14ac:dyDescent="0.2">
      <c r="B1750" s="2"/>
      <c r="C1750" s="5"/>
    </row>
    <row r="1751" spans="1:4" x14ac:dyDescent="0.2">
      <c r="B1751" s="2" t="s">
        <v>31</v>
      </c>
      <c r="C1751" s="7" t="s">
        <v>32</v>
      </c>
      <c r="D1751" s="9">
        <v>3000</v>
      </c>
    </row>
    <row r="1752" spans="1:4" x14ac:dyDescent="0.2">
      <c r="B1752" s="2" t="s">
        <v>42</v>
      </c>
      <c r="C1752" s="2" t="s">
        <v>280</v>
      </c>
      <c r="D1752" s="13">
        <v>500</v>
      </c>
    </row>
    <row r="1753" spans="1:4" x14ac:dyDescent="0.2">
      <c r="B1753" s="2"/>
      <c r="C1753" s="5" t="s">
        <v>123</v>
      </c>
      <c r="D1753" s="9">
        <f>SUM(D1751:D1752)</f>
        <v>3500</v>
      </c>
    </row>
    <row r="1754" spans="1:4" x14ac:dyDescent="0.2">
      <c r="B1754" s="2"/>
      <c r="C1754" s="2"/>
    </row>
    <row r="1755" spans="1:4" x14ac:dyDescent="0.2">
      <c r="B1755" s="27" t="s">
        <v>126</v>
      </c>
      <c r="C1755" s="27"/>
      <c r="D1755" s="22">
        <f>+D1746+D1749+D1753</f>
        <v>852871</v>
      </c>
    </row>
    <row r="1756" spans="1:4" x14ac:dyDescent="0.2">
      <c r="B1756" s="25"/>
      <c r="C1756" s="25"/>
      <c r="D1756" s="21"/>
    </row>
    <row r="1757" spans="1:4" x14ac:dyDescent="0.2">
      <c r="B1757" s="25"/>
      <c r="C1757" s="25"/>
      <c r="D1757" s="21"/>
    </row>
    <row r="1758" spans="1:4" x14ac:dyDescent="0.2">
      <c r="A1758" s="19" t="s">
        <v>109</v>
      </c>
      <c r="B1758" s="2"/>
      <c r="C1758" s="2"/>
    </row>
    <row r="1760" spans="1:4" x14ac:dyDescent="0.2">
      <c r="B1760" s="2" t="s">
        <v>119</v>
      </c>
      <c r="C1760" s="2" t="s">
        <v>91</v>
      </c>
      <c r="D1760" s="13">
        <v>370623</v>
      </c>
    </row>
    <row r="1761" spans="1:6" x14ac:dyDescent="0.2">
      <c r="B1761" s="2"/>
      <c r="C1761" s="5" t="s">
        <v>120</v>
      </c>
      <c r="D1761" s="9">
        <f>SUM(D1760)</f>
        <v>370623</v>
      </c>
    </row>
    <row r="1762" spans="1:6" x14ac:dyDescent="0.2">
      <c r="B1762" s="2"/>
      <c r="C1762" s="2"/>
    </row>
    <row r="1763" spans="1:6" x14ac:dyDescent="0.2">
      <c r="B1763" s="2" t="s">
        <v>21</v>
      </c>
      <c r="C1763" s="2" t="s">
        <v>22</v>
      </c>
      <c r="D1763" s="9">
        <v>150</v>
      </c>
    </row>
    <row r="1764" spans="1:6" x14ac:dyDescent="0.2">
      <c r="B1764" s="2" t="s">
        <v>29</v>
      </c>
      <c r="C1764" s="2" t="s">
        <v>30</v>
      </c>
      <c r="D1764" s="13">
        <v>300</v>
      </c>
    </row>
    <row r="1765" spans="1:6" x14ac:dyDescent="0.2">
      <c r="B1765" s="2"/>
      <c r="C1765" s="5" t="s">
        <v>122</v>
      </c>
      <c r="D1765" s="9">
        <f>SUM(D1763:D1764)</f>
        <v>450</v>
      </c>
      <c r="F1765" s="12"/>
    </row>
    <row r="1766" spans="1:6" x14ac:dyDescent="0.2">
      <c r="B1766" s="2"/>
      <c r="C1766" s="2"/>
    </row>
    <row r="1767" spans="1:6" x14ac:dyDescent="0.2">
      <c r="B1767" s="2" t="s">
        <v>31</v>
      </c>
      <c r="C1767" s="2" t="s">
        <v>32</v>
      </c>
      <c r="D1767" s="9">
        <v>300</v>
      </c>
    </row>
    <row r="1768" spans="1:6" x14ac:dyDescent="0.2">
      <c r="B1768" s="2" t="s">
        <v>42</v>
      </c>
      <c r="C1768" s="2" t="s">
        <v>280</v>
      </c>
      <c r="D1768" s="13">
        <v>150</v>
      </c>
    </row>
    <row r="1769" spans="1:6" x14ac:dyDescent="0.2">
      <c r="B1769" s="2"/>
      <c r="C1769" s="5" t="s">
        <v>123</v>
      </c>
      <c r="D1769" s="9">
        <f>SUM(D1767:D1768)</f>
        <v>450</v>
      </c>
    </row>
    <row r="1770" spans="1:6" x14ac:dyDescent="0.2">
      <c r="B1770" s="2"/>
      <c r="C1770" s="2"/>
    </row>
    <row r="1771" spans="1:6" x14ac:dyDescent="0.2">
      <c r="B1771" s="27" t="s">
        <v>127</v>
      </c>
      <c r="C1771" s="27"/>
      <c r="D1771" s="22">
        <f>+D1761+D1765+D1769</f>
        <v>371523</v>
      </c>
    </row>
    <row r="1773" spans="1:6" x14ac:dyDescent="0.2">
      <c r="B1773" s="2"/>
      <c r="C1773" s="2"/>
    </row>
    <row r="1774" spans="1:6" x14ac:dyDescent="0.2">
      <c r="A1774" s="19" t="s">
        <v>111</v>
      </c>
      <c r="B1774" s="2"/>
      <c r="C1774" s="2"/>
    </row>
    <row r="1776" spans="1:6" x14ac:dyDescent="0.2">
      <c r="B1776" s="2" t="s">
        <v>119</v>
      </c>
      <c r="C1776" s="2" t="s">
        <v>91</v>
      </c>
      <c r="D1776" s="13">
        <v>73003</v>
      </c>
    </row>
    <row r="1777" spans="1:4" x14ac:dyDescent="0.2">
      <c r="B1777" s="2"/>
      <c r="C1777" s="5" t="s">
        <v>120</v>
      </c>
      <c r="D1777" s="9">
        <f>SUM(D1776)</f>
        <v>73003</v>
      </c>
    </row>
    <row r="1778" spans="1:4" x14ac:dyDescent="0.2">
      <c r="B1778" s="2"/>
      <c r="C1778" s="2"/>
    </row>
    <row r="1779" spans="1:4" x14ac:dyDescent="0.2">
      <c r="B1779" s="2" t="s">
        <v>29</v>
      </c>
      <c r="C1779" s="2" t="s">
        <v>30</v>
      </c>
      <c r="D1779" s="13">
        <v>900</v>
      </c>
    </row>
    <row r="1780" spans="1:4" x14ac:dyDescent="0.2">
      <c r="B1780" s="2"/>
      <c r="C1780" s="5" t="s">
        <v>122</v>
      </c>
      <c r="D1780" s="9">
        <f>SUM(D1779)</f>
        <v>900</v>
      </c>
    </row>
    <row r="1781" spans="1:4" x14ac:dyDescent="0.2">
      <c r="B1781" s="2"/>
      <c r="C1781" s="2"/>
    </row>
    <row r="1782" spans="1:4" x14ac:dyDescent="0.2">
      <c r="B1782" s="27" t="s">
        <v>129</v>
      </c>
      <c r="C1782" s="27"/>
      <c r="D1782" s="22">
        <f>+D1777+D1780</f>
        <v>73903</v>
      </c>
    </row>
    <row r="1784" spans="1:4" x14ac:dyDescent="0.2">
      <c r="B1784" s="2"/>
      <c r="C1784" s="2"/>
    </row>
    <row r="1785" spans="1:4" x14ac:dyDescent="0.2">
      <c r="A1785" s="19" t="s">
        <v>90</v>
      </c>
      <c r="B1785" s="2"/>
      <c r="C1785" s="2"/>
    </row>
    <row r="1787" spans="1:4" x14ac:dyDescent="0.2">
      <c r="B1787" s="2" t="s">
        <v>119</v>
      </c>
      <c r="C1787" s="2" t="s">
        <v>91</v>
      </c>
      <c r="D1787" s="13">
        <v>145741</v>
      </c>
    </row>
    <row r="1788" spans="1:4" x14ac:dyDescent="0.2">
      <c r="B1788" s="2"/>
      <c r="C1788" s="5" t="s">
        <v>120</v>
      </c>
      <c r="D1788" s="9">
        <f>SUM(D1787)</f>
        <v>145741</v>
      </c>
    </row>
    <row r="1789" spans="1:4" x14ac:dyDescent="0.2">
      <c r="B1789" s="2"/>
      <c r="C1789" s="2"/>
    </row>
    <row r="1790" spans="1:4" x14ac:dyDescent="0.2">
      <c r="B1790" s="2" t="s">
        <v>29</v>
      </c>
      <c r="C1790" s="2" t="s">
        <v>30</v>
      </c>
      <c r="D1790" s="13">
        <v>56300</v>
      </c>
    </row>
    <row r="1791" spans="1:4" x14ac:dyDescent="0.2">
      <c r="B1791" s="2"/>
      <c r="C1791" s="5" t="s">
        <v>122</v>
      </c>
      <c r="D1791" s="9">
        <f>SUM(D1790:D1790)</f>
        <v>56300</v>
      </c>
    </row>
    <row r="1792" spans="1:4" x14ac:dyDescent="0.2">
      <c r="B1792" s="2"/>
      <c r="C1792" s="2"/>
    </row>
    <row r="1793" spans="1:5" x14ac:dyDescent="0.2">
      <c r="B1793" s="2" t="s">
        <v>33</v>
      </c>
      <c r="C1793" s="2" t="s">
        <v>34</v>
      </c>
      <c r="D1793" s="9">
        <v>14500</v>
      </c>
    </row>
    <row r="1794" spans="1:5" x14ac:dyDescent="0.2">
      <c r="B1794" s="2" t="s">
        <v>45</v>
      </c>
      <c r="C1794" s="2" t="s">
        <v>46</v>
      </c>
      <c r="D1794" s="13">
        <v>5089</v>
      </c>
    </row>
    <row r="1795" spans="1:5" x14ac:dyDescent="0.2">
      <c r="B1795" s="2"/>
      <c r="C1795" s="5" t="s">
        <v>123</v>
      </c>
      <c r="D1795" s="9">
        <f>SUM(D1793:D1794)</f>
        <v>19589</v>
      </c>
    </row>
    <row r="1796" spans="1:5" x14ac:dyDescent="0.2">
      <c r="B1796" s="2"/>
      <c r="C1796" s="2"/>
    </row>
    <row r="1797" spans="1:5" x14ac:dyDescent="0.2">
      <c r="B1797" s="27" t="s">
        <v>130</v>
      </c>
      <c r="C1797" s="27"/>
      <c r="D1797" s="22">
        <f>+D1788+D1791+D1795</f>
        <v>221630</v>
      </c>
    </row>
    <row r="1799" spans="1:5" x14ac:dyDescent="0.2">
      <c r="B1799" s="2"/>
      <c r="C1799" s="2"/>
    </row>
    <row r="1800" spans="1:5" x14ac:dyDescent="0.2">
      <c r="A1800" s="19" t="s">
        <v>102</v>
      </c>
      <c r="B1800" s="2"/>
      <c r="C1800" s="2"/>
    </row>
    <row r="1802" spans="1:5" x14ac:dyDescent="0.2">
      <c r="B1802" s="2" t="s">
        <v>3</v>
      </c>
      <c r="C1802" s="2" t="s">
        <v>4</v>
      </c>
      <c r="D1802" s="9">
        <v>2500</v>
      </c>
    </row>
    <row r="1803" spans="1:5" x14ac:dyDescent="0.2">
      <c r="B1803" s="2" t="s">
        <v>65</v>
      </c>
      <c r="C1803" s="2" t="s">
        <v>66</v>
      </c>
      <c r="D1803" s="9">
        <v>35000</v>
      </c>
    </row>
    <row r="1804" spans="1:5" x14ac:dyDescent="0.2">
      <c r="B1804" s="2" t="s">
        <v>7</v>
      </c>
      <c r="C1804" s="2" t="s">
        <v>8</v>
      </c>
      <c r="D1804" s="9">
        <v>13000</v>
      </c>
    </row>
    <row r="1805" spans="1:5" x14ac:dyDescent="0.2">
      <c r="B1805" s="2" t="s">
        <v>67</v>
      </c>
      <c r="C1805" s="2" t="s">
        <v>68</v>
      </c>
      <c r="D1805" s="9">
        <v>234478</v>
      </c>
    </row>
    <row r="1806" spans="1:5" x14ac:dyDescent="0.2">
      <c r="B1806" s="2" t="s">
        <v>69</v>
      </c>
      <c r="C1806" s="2" t="s">
        <v>70</v>
      </c>
      <c r="D1806" s="13">
        <v>10000</v>
      </c>
    </row>
    <row r="1807" spans="1:5" x14ac:dyDescent="0.2">
      <c r="B1807" s="2"/>
      <c r="C1807" s="5" t="s">
        <v>121</v>
      </c>
      <c r="D1807" s="9">
        <f>SUM(D1802:D1806)</f>
        <v>294978</v>
      </c>
      <c r="E1807" s="12"/>
    </row>
    <row r="1808" spans="1:5" x14ac:dyDescent="0.2">
      <c r="B1808" s="2"/>
      <c r="C1808" s="2"/>
    </row>
    <row r="1809" spans="1:4" x14ac:dyDescent="0.2">
      <c r="B1809" s="2" t="s">
        <v>71</v>
      </c>
      <c r="C1809" s="2" t="s">
        <v>72</v>
      </c>
      <c r="D1809" s="13">
        <v>22000</v>
      </c>
    </row>
    <row r="1810" spans="1:4" x14ac:dyDescent="0.2">
      <c r="B1810" s="2"/>
      <c r="C1810" s="5" t="s">
        <v>122</v>
      </c>
      <c r="D1810" s="9">
        <f>SUM(D1809)</f>
        <v>22000</v>
      </c>
    </row>
    <row r="1811" spans="1:4" x14ac:dyDescent="0.2">
      <c r="B1811" s="2"/>
      <c r="C1811" s="2"/>
    </row>
    <row r="1812" spans="1:4" x14ac:dyDescent="0.2">
      <c r="B1812" s="27" t="s">
        <v>131</v>
      </c>
      <c r="C1812" s="27"/>
      <c r="D1812" s="22">
        <f>+D1807+D1810</f>
        <v>316978</v>
      </c>
    </row>
    <row r="1814" spans="1:4" ht="16.5" thickBot="1" x14ac:dyDescent="0.3">
      <c r="B1814" s="31" t="s">
        <v>149</v>
      </c>
      <c r="C1814" s="31"/>
      <c r="D1814" s="6">
        <f>+D1717+D1732+D1755+D1771+D1782+D1797+D1812+D1740</f>
        <v>10494508</v>
      </c>
    </row>
    <row r="1815" spans="1:4" ht="13.5" thickTop="1" x14ac:dyDescent="0.2"/>
    <row r="1816" spans="1:4" ht="13.5" thickBot="1" x14ac:dyDescent="0.25">
      <c r="B1816" s="2"/>
      <c r="C1816" s="2"/>
    </row>
    <row r="1817" spans="1:4" ht="18.75" thickBot="1" x14ac:dyDescent="0.3">
      <c r="A1817" s="28" t="s">
        <v>144</v>
      </c>
      <c r="B1817" s="29"/>
      <c r="C1817" s="29"/>
      <c r="D1817" s="30"/>
    </row>
    <row r="1818" spans="1:4" ht="18" x14ac:dyDescent="0.25">
      <c r="A1818" s="3"/>
      <c r="B1818" s="3"/>
      <c r="C1818" s="3"/>
      <c r="D1818" s="37"/>
    </row>
    <row r="1819" spans="1:4" x14ac:dyDescent="0.2">
      <c r="A1819" s="19" t="s">
        <v>105</v>
      </c>
      <c r="B1819" s="2"/>
      <c r="C1819" s="2"/>
    </row>
    <row r="1821" spans="1:4" x14ac:dyDescent="0.2">
      <c r="B1821" s="2" t="s">
        <v>119</v>
      </c>
      <c r="C1821" s="2" t="s">
        <v>91</v>
      </c>
      <c r="D1821" s="4">
        <v>3682808</v>
      </c>
    </row>
    <row r="1822" spans="1:4" x14ac:dyDescent="0.2">
      <c r="B1822" s="2"/>
      <c r="C1822" s="5" t="s">
        <v>120</v>
      </c>
      <c r="D1822" s="9">
        <f>SUM(D1821)</f>
        <v>3682808</v>
      </c>
    </row>
    <row r="1823" spans="1:4" x14ac:dyDescent="0.2">
      <c r="B1823" s="2"/>
      <c r="C1823" s="2"/>
    </row>
    <row r="1824" spans="1:4" x14ac:dyDescent="0.2">
      <c r="B1824" s="2" t="s">
        <v>1</v>
      </c>
      <c r="C1824" s="2" t="s">
        <v>2</v>
      </c>
      <c r="D1824" s="9">
        <v>2750</v>
      </c>
    </row>
    <row r="1825" spans="1:7" x14ac:dyDescent="0.2">
      <c r="B1825" s="2" t="s">
        <v>11</v>
      </c>
      <c r="C1825" s="2" t="s">
        <v>12</v>
      </c>
      <c r="D1825" s="13">
        <v>8271</v>
      </c>
    </row>
    <row r="1826" spans="1:7" x14ac:dyDescent="0.2">
      <c r="B1826" s="2"/>
      <c r="C1826" s="5" t="s">
        <v>121</v>
      </c>
      <c r="D1826" s="9">
        <f>SUM(D1824:D1825)</f>
        <v>11021</v>
      </c>
      <c r="F1826" s="12"/>
      <c r="G1826" s="12"/>
    </row>
    <row r="1827" spans="1:7" x14ac:dyDescent="0.2">
      <c r="B1827" s="2"/>
      <c r="C1827" s="2"/>
    </row>
    <row r="1828" spans="1:7" x14ac:dyDescent="0.2">
      <c r="B1828" s="2" t="s">
        <v>57</v>
      </c>
      <c r="C1828" s="2" t="s">
        <v>58</v>
      </c>
      <c r="D1828" s="9">
        <v>452</v>
      </c>
    </row>
    <row r="1829" spans="1:7" x14ac:dyDescent="0.2">
      <c r="B1829" s="2" t="s">
        <v>29</v>
      </c>
      <c r="C1829" s="2" t="s">
        <v>30</v>
      </c>
      <c r="D1829" s="13">
        <v>45793</v>
      </c>
    </row>
    <row r="1830" spans="1:7" x14ac:dyDescent="0.2">
      <c r="B1830" s="2"/>
      <c r="C1830" s="5" t="s">
        <v>122</v>
      </c>
      <c r="D1830" s="9">
        <f>SUM(D1828:D1829)</f>
        <v>46245</v>
      </c>
    </row>
    <row r="1831" spans="1:7" x14ac:dyDescent="0.2">
      <c r="B1831" s="2"/>
      <c r="C1831" s="5"/>
    </row>
    <row r="1832" spans="1:7" x14ac:dyDescent="0.2">
      <c r="B1832" s="2"/>
      <c r="C1832" s="2"/>
    </row>
    <row r="1833" spans="1:7" x14ac:dyDescent="0.2">
      <c r="B1833" s="27" t="s">
        <v>114</v>
      </c>
      <c r="C1833" s="27"/>
      <c r="D1833" s="22">
        <f>+D1822+D1826+D1830</f>
        <v>3740074</v>
      </c>
    </row>
    <row r="1835" spans="1:7" x14ac:dyDescent="0.2">
      <c r="B1835" s="2"/>
      <c r="C1835" s="2"/>
    </row>
    <row r="1836" spans="1:7" x14ac:dyDescent="0.2">
      <c r="A1836" s="19" t="s">
        <v>106</v>
      </c>
      <c r="B1836" s="2"/>
      <c r="C1836" s="2"/>
    </row>
    <row r="1838" spans="1:7" x14ac:dyDescent="0.2">
      <c r="B1838" s="2" t="s">
        <v>119</v>
      </c>
      <c r="C1838" s="2" t="s">
        <v>91</v>
      </c>
      <c r="D1838" s="13">
        <v>82928</v>
      </c>
    </row>
    <row r="1839" spans="1:7" x14ac:dyDescent="0.2">
      <c r="B1839" s="2"/>
      <c r="C1839" s="5" t="s">
        <v>120</v>
      </c>
      <c r="D1839" s="9">
        <f>SUM(D1838)</f>
        <v>82928</v>
      </c>
    </row>
    <row r="1840" spans="1:7" x14ac:dyDescent="0.2">
      <c r="B1840" s="2"/>
      <c r="C1840" s="2"/>
    </row>
    <row r="1841" spans="1:6" x14ac:dyDescent="0.2">
      <c r="B1841" s="2" t="s">
        <v>1</v>
      </c>
      <c r="C1841" s="2" t="s">
        <v>2</v>
      </c>
      <c r="D1841" s="13">
        <v>500</v>
      </c>
    </row>
    <row r="1842" spans="1:6" x14ac:dyDescent="0.2">
      <c r="B1842" s="2"/>
      <c r="C1842" s="5" t="s">
        <v>121</v>
      </c>
      <c r="D1842" s="9">
        <f>SUM(D1841)</f>
        <v>500</v>
      </c>
      <c r="E1842" s="12"/>
      <c r="F1842" s="12"/>
    </row>
    <row r="1843" spans="1:6" x14ac:dyDescent="0.2">
      <c r="B1843" s="2"/>
      <c r="C1843" s="2"/>
    </row>
    <row r="1844" spans="1:6" x14ac:dyDescent="0.2">
      <c r="B1844" s="2" t="s">
        <v>29</v>
      </c>
      <c r="C1844" s="2" t="s">
        <v>30</v>
      </c>
      <c r="D1844" s="13">
        <v>6000</v>
      </c>
    </row>
    <row r="1845" spans="1:6" x14ac:dyDescent="0.2">
      <c r="B1845" s="2"/>
      <c r="C1845" s="5" t="s">
        <v>122</v>
      </c>
      <c r="D1845" s="9">
        <f>SUM(D1844:D1844)</f>
        <v>6000</v>
      </c>
    </row>
    <row r="1846" spans="1:6" x14ac:dyDescent="0.2">
      <c r="B1846" s="2"/>
      <c r="C1846" s="2"/>
    </row>
    <row r="1847" spans="1:6" x14ac:dyDescent="0.2">
      <c r="B1847" s="27" t="s">
        <v>113</v>
      </c>
      <c r="C1847" s="27"/>
      <c r="D1847" s="22">
        <f>+D1839+D1842+D1845</f>
        <v>89428</v>
      </c>
    </row>
    <row r="1849" spans="1:6" x14ac:dyDescent="0.2">
      <c r="B1849" s="2"/>
      <c r="C1849" s="2"/>
    </row>
    <row r="1850" spans="1:6" x14ac:dyDescent="0.2">
      <c r="A1850" s="19" t="s">
        <v>107</v>
      </c>
      <c r="B1850" s="2"/>
      <c r="C1850" s="2"/>
    </row>
    <row r="1852" spans="1:6" x14ac:dyDescent="0.2">
      <c r="B1852" s="2" t="s">
        <v>119</v>
      </c>
      <c r="C1852" s="2" t="s">
        <v>91</v>
      </c>
      <c r="D1852" s="13">
        <v>220464</v>
      </c>
    </row>
    <row r="1853" spans="1:6" x14ac:dyDescent="0.2">
      <c r="B1853" s="2"/>
      <c r="C1853" s="5" t="s">
        <v>120</v>
      </c>
      <c r="D1853" s="9">
        <f>SUM(D1852)</f>
        <v>220464</v>
      </c>
    </row>
    <row r="1854" spans="1:6" x14ac:dyDescent="0.2">
      <c r="B1854" s="2"/>
      <c r="C1854" s="2"/>
    </row>
    <row r="1855" spans="1:6" x14ac:dyDescent="0.2">
      <c r="B1855" s="27" t="s">
        <v>125</v>
      </c>
      <c r="C1855" s="27"/>
      <c r="D1855" s="22">
        <f>+D1853</f>
        <v>220464</v>
      </c>
    </row>
    <row r="1857" spans="1:4" x14ac:dyDescent="0.2">
      <c r="B1857" s="2"/>
      <c r="C1857" s="2"/>
    </row>
    <row r="1858" spans="1:4" x14ac:dyDescent="0.2">
      <c r="A1858" s="19" t="s">
        <v>108</v>
      </c>
      <c r="B1858" s="2"/>
      <c r="C1858" s="2"/>
    </row>
    <row r="1860" spans="1:4" x14ac:dyDescent="0.2">
      <c r="B1860" s="2" t="s">
        <v>119</v>
      </c>
      <c r="C1860" s="2" t="s">
        <v>91</v>
      </c>
      <c r="D1860" s="13">
        <v>339657</v>
      </c>
    </row>
    <row r="1861" spans="1:4" x14ac:dyDescent="0.2">
      <c r="B1861" s="2"/>
      <c r="C1861" s="5" t="s">
        <v>120</v>
      </c>
      <c r="D1861" s="9">
        <f>SUM(D1860)</f>
        <v>339657</v>
      </c>
    </row>
    <row r="1862" spans="1:4" x14ac:dyDescent="0.2">
      <c r="B1862" s="2"/>
      <c r="C1862" s="2"/>
    </row>
    <row r="1863" spans="1:4" x14ac:dyDescent="0.2">
      <c r="B1863" s="2" t="s">
        <v>29</v>
      </c>
      <c r="C1863" s="2" t="s">
        <v>30</v>
      </c>
      <c r="D1863" s="13">
        <v>500</v>
      </c>
    </row>
    <row r="1864" spans="1:4" x14ac:dyDescent="0.2">
      <c r="B1864" s="2"/>
      <c r="C1864" s="5" t="s">
        <v>122</v>
      </c>
      <c r="D1864" s="9">
        <f>SUM(D1863)</f>
        <v>500</v>
      </c>
    </row>
    <row r="1865" spans="1:4" x14ac:dyDescent="0.2">
      <c r="B1865" s="2"/>
      <c r="C1865" s="2"/>
    </row>
    <row r="1866" spans="1:4" x14ac:dyDescent="0.2">
      <c r="B1866" s="27" t="s">
        <v>126</v>
      </c>
      <c r="C1866" s="27"/>
      <c r="D1866" s="22">
        <f>+D1861+D1864</f>
        <v>340157</v>
      </c>
    </row>
    <row r="1868" spans="1:4" x14ac:dyDescent="0.2">
      <c r="B1868" s="2"/>
      <c r="C1868" s="2"/>
    </row>
    <row r="1869" spans="1:4" x14ac:dyDescent="0.2">
      <c r="A1869" s="19" t="s">
        <v>109</v>
      </c>
      <c r="B1869" s="2"/>
      <c r="C1869" s="2"/>
    </row>
    <row r="1871" spans="1:4" x14ac:dyDescent="0.2">
      <c r="B1871" s="2" t="s">
        <v>119</v>
      </c>
      <c r="C1871" s="2" t="s">
        <v>91</v>
      </c>
      <c r="D1871" s="13">
        <v>242715</v>
      </c>
    </row>
    <row r="1872" spans="1:4" x14ac:dyDescent="0.2">
      <c r="B1872" s="2"/>
      <c r="C1872" s="5" t="s">
        <v>120</v>
      </c>
      <c r="D1872" s="9">
        <f>SUM(D1871)</f>
        <v>242715</v>
      </c>
    </row>
    <row r="1873" spans="1:6" x14ac:dyDescent="0.2">
      <c r="B1873" s="2"/>
      <c r="C1873" s="2"/>
    </row>
    <row r="1874" spans="1:6" x14ac:dyDescent="0.2">
      <c r="B1874" s="2" t="s">
        <v>15</v>
      </c>
      <c r="C1874" s="2" t="s">
        <v>16</v>
      </c>
      <c r="D1874" s="9">
        <v>50</v>
      </c>
    </row>
    <row r="1875" spans="1:6" x14ac:dyDescent="0.2">
      <c r="B1875" s="2" t="s">
        <v>21</v>
      </c>
      <c r="C1875" s="2" t="s">
        <v>22</v>
      </c>
      <c r="D1875" s="9">
        <f>321-171</f>
        <v>150</v>
      </c>
    </row>
    <row r="1876" spans="1:6" x14ac:dyDescent="0.2">
      <c r="B1876" s="2" t="s">
        <v>29</v>
      </c>
      <c r="C1876" s="2" t="s">
        <v>30</v>
      </c>
      <c r="D1876" s="13">
        <v>650</v>
      </c>
    </row>
    <row r="1877" spans="1:6" x14ac:dyDescent="0.2">
      <c r="B1877" s="2"/>
      <c r="C1877" s="5" t="s">
        <v>122</v>
      </c>
      <c r="D1877" s="9">
        <f>SUM(D1874:D1876)</f>
        <v>850</v>
      </c>
      <c r="E1877" s="12"/>
      <c r="F1877" s="12"/>
    </row>
    <row r="1878" spans="1:6" x14ac:dyDescent="0.2">
      <c r="B1878" s="2"/>
      <c r="C1878" s="2"/>
    </row>
    <row r="1879" spans="1:6" x14ac:dyDescent="0.2">
      <c r="B1879" s="2" t="s">
        <v>31</v>
      </c>
      <c r="C1879" s="2" t="s">
        <v>32</v>
      </c>
      <c r="D1879" s="9">
        <v>100</v>
      </c>
    </row>
    <row r="1880" spans="1:6" x14ac:dyDescent="0.2">
      <c r="B1880" s="2" t="s">
        <v>42</v>
      </c>
      <c r="C1880" s="2" t="s">
        <v>280</v>
      </c>
      <c r="D1880" s="13">
        <v>75</v>
      </c>
    </row>
    <row r="1881" spans="1:6" x14ac:dyDescent="0.2">
      <c r="B1881" s="2"/>
      <c r="C1881" s="5" t="s">
        <v>123</v>
      </c>
      <c r="D1881" s="9">
        <f>SUM(D1879:D1880)</f>
        <v>175</v>
      </c>
    </row>
    <row r="1882" spans="1:6" x14ac:dyDescent="0.2">
      <c r="B1882" s="2"/>
      <c r="C1882" s="2"/>
    </row>
    <row r="1883" spans="1:6" x14ac:dyDescent="0.2">
      <c r="B1883" s="27" t="s">
        <v>127</v>
      </c>
      <c r="C1883" s="27"/>
      <c r="D1883" s="22">
        <f>+D1872+D1877+D1881</f>
        <v>243740</v>
      </c>
    </row>
    <row r="1885" spans="1:6" x14ac:dyDescent="0.2">
      <c r="B1885" s="2"/>
      <c r="C1885" s="2"/>
    </row>
    <row r="1886" spans="1:6" x14ac:dyDescent="0.2">
      <c r="A1886" s="19" t="s">
        <v>111</v>
      </c>
      <c r="B1886" s="2"/>
      <c r="C1886" s="2"/>
    </row>
    <row r="1888" spans="1:6" x14ac:dyDescent="0.2">
      <c r="B1888" s="2" t="s">
        <v>119</v>
      </c>
      <c r="C1888" s="2" t="s">
        <v>91</v>
      </c>
      <c r="D1888" s="13">
        <v>105040</v>
      </c>
    </row>
    <row r="1889" spans="1:4" x14ac:dyDescent="0.2">
      <c r="B1889" s="2"/>
      <c r="C1889" s="5" t="s">
        <v>120</v>
      </c>
      <c r="D1889" s="9">
        <f>SUM(D1888)</f>
        <v>105040</v>
      </c>
    </row>
    <row r="1890" spans="1:4" x14ac:dyDescent="0.2">
      <c r="B1890" s="2"/>
      <c r="C1890" s="2"/>
    </row>
    <row r="1891" spans="1:4" x14ac:dyDescent="0.2">
      <c r="B1891" s="2" t="s">
        <v>29</v>
      </c>
      <c r="C1891" s="2" t="s">
        <v>30</v>
      </c>
      <c r="D1891" s="13">
        <v>800</v>
      </c>
    </row>
    <row r="1892" spans="1:4" x14ac:dyDescent="0.2">
      <c r="B1892" s="2"/>
      <c r="C1892" s="5" t="s">
        <v>122</v>
      </c>
      <c r="D1892" s="9">
        <f>SUM(D1891)</f>
        <v>800</v>
      </c>
    </row>
    <row r="1893" spans="1:4" x14ac:dyDescent="0.2">
      <c r="B1893" s="2"/>
      <c r="C1893" s="2"/>
    </row>
    <row r="1894" spans="1:4" x14ac:dyDescent="0.2">
      <c r="B1894" s="27" t="s">
        <v>129</v>
      </c>
      <c r="C1894" s="27"/>
      <c r="D1894" s="22">
        <f>+D1889+D1892</f>
        <v>105840</v>
      </c>
    </row>
    <row r="1896" spans="1:4" x14ac:dyDescent="0.2">
      <c r="B1896" s="2"/>
      <c r="C1896" s="2"/>
    </row>
    <row r="1897" spans="1:4" x14ac:dyDescent="0.2">
      <c r="A1897" s="19" t="s">
        <v>90</v>
      </c>
      <c r="B1897" s="2"/>
      <c r="C1897" s="2"/>
    </row>
    <row r="1899" spans="1:4" x14ac:dyDescent="0.2">
      <c r="B1899" s="2" t="s">
        <v>119</v>
      </c>
      <c r="C1899" s="2" t="s">
        <v>91</v>
      </c>
      <c r="D1899" s="13">
        <v>7991</v>
      </c>
    </row>
    <row r="1900" spans="1:4" x14ac:dyDescent="0.2">
      <c r="B1900" s="2"/>
      <c r="C1900" s="5" t="s">
        <v>120</v>
      </c>
      <c r="D1900" s="9">
        <f>SUM(D1899)</f>
        <v>7991</v>
      </c>
    </row>
    <row r="1901" spans="1:4" x14ac:dyDescent="0.2">
      <c r="B1901" s="2"/>
      <c r="C1901" s="2"/>
    </row>
    <row r="1902" spans="1:4" x14ac:dyDescent="0.2">
      <c r="B1902" s="27" t="s">
        <v>130</v>
      </c>
      <c r="C1902" s="27"/>
      <c r="D1902" s="22">
        <f>+D1900</f>
        <v>7991</v>
      </c>
    </row>
    <row r="1904" spans="1:4" x14ac:dyDescent="0.2">
      <c r="B1904" s="2"/>
      <c r="C1904" s="2"/>
    </row>
    <row r="1905" spans="1:4" x14ac:dyDescent="0.2">
      <c r="A1905" s="19" t="s">
        <v>102</v>
      </c>
      <c r="B1905" s="2"/>
      <c r="C1905" s="2"/>
    </row>
    <row r="1907" spans="1:4" x14ac:dyDescent="0.2">
      <c r="B1907" s="2" t="s">
        <v>3</v>
      </c>
      <c r="C1907" s="2" t="s">
        <v>4</v>
      </c>
      <c r="D1907" s="9">
        <v>1500</v>
      </c>
    </row>
    <row r="1908" spans="1:4" x14ac:dyDescent="0.2">
      <c r="B1908" s="2" t="s">
        <v>65</v>
      </c>
      <c r="C1908" s="2" t="s">
        <v>66</v>
      </c>
      <c r="D1908" s="9">
        <v>10000</v>
      </c>
    </row>
    <row r="1909" spans="1:4" x14ac:dyDescent="0.2">
      <c r="B1909" s="2" t="s">
        <v>7</v>
      </c>
      <c r="C1909" s="2" t="s">
        <v>8</v>
      </c>
      <c r="D1909" s="9">
        <v>13000</v>
      </c>
    </row>
    <row r="1910" spans="1:4" x14ac:dyDescent="0.2">
      <c r="B1910" s="2" t="s">
        <v>67</v>
      </c>
      <c r="C1910" s="2" t="s">
        <v>68</v>
      </c>
      <c r="D1910" s="9">
        <v>87562</v>
      </c>
    </row>
    <row r="1911" spans="1:4" x14ac:dyDescent="0.2">
      <c r="B1911" s="2" t="s">
        <v>69</v>
      </c>
      <c r="C1911" s="2" t="s">
        <v>70</v>
      </c>
      <c r="D1911" s="13">
        <v>5000</v>
      </c>
    </row>
    <row r="1912" spans="1:4" x14ac:dyDescent="0.2">
      <c r="B1912" s="2"/>
      <c r="C1912" s="5" t="s">
        <v>121</v>
      </c>
      <c r="D1912" s="9">
        <f>SUM(D1907:D1911)</f>
        <v>117062</v>
      </c>
    </row>
    <row r="1913" spans="1:4" x14ac:dyDescent="0.2">
      <c r="B1913" s="2"/>
      <c r="C1913" s="2"/>
    </row>
    <row r="1914" spans="1:4" x14ac:dyDescent="0.2">
      <c r="B1914" s="2" t="s">
        <v>71</v>
      </c>
      <c r="C1914" s="2" t="s">
        <v>72</v>
      </c>
      <c r="D1914" s="13">
        <v>12000</v>
      </c>
    </row>
    <row r="1915" spans="1:4" x14ac:dyDescent="0.2">
      <c r="B1915" s="2"/>
      <c r="C1915" s="5" t="s">
        <v>122</v>
      </c>
      <c r="D1915" s="9">
        <f>SUM(D1914:D1914)</f>
        <v>12000</v>
      </c>
    </row>
    <row r="1916" spans="1:4" x14ac:dyDescent="0.2">
      <c r="B1916" s="2"/>
      <c r="C1916" s="2"/>
    </row>
    <row r="1917" spans="1:4" x14ac:dyDescent="0.2">
      <c r="B1917" s="27" t="s">
        <v>131</v>
      </c>
      <c r="C1917" s="27"/>
      <c r="D1917" s="22">
        <f>+D1912+D1915</f>
        <v>129062</v>
      </c>
    </row>
    <row r="1919" spans="1:4" ht="16.5" thickBot="1" x14ac:dyDescent="0.3">
      <c r="B1919" s="31" t="s">
        <v>148</v>
      </c>
      <c r="C1919" s="31"/>
      <c r="D1919" s="6">
        <f>+D1833+D1847+D1866+D1883+D1894+D1902+D1917+D1855</f>
        <v>4876756</v>
      </c>
    </row>
    <row r="1920" spans="1:4" ht="13.5" thickTop="1" x14ac:dyDescent="0.2"/>
    <row r="1921" spans="1:6" ht="13.5" thickBot="1" x14ac:dyDescent="0.25">
      <c r="B1921" s="2"/>
      <c r="C1921" s="2"/>
    </row>
    <row r="1922" spans="1:6" ht="18.75" thickBot="1" x14ac:dyDescent="0.3">
      <c r="A1922" s="28" t="s">
        <v>98</v>
      </c>
      <c r="B1922" s="29"/>
      <c r="C1922" s="29"/>
      <c r="D1922" s="30"/>
    </row>
    <row r="1923" spans="1:6" ht="18" x14ac:dyDescent="0.25">
      <c r="A1923" s="3"/>
      <c r="B1923" s="3"/>
      <c r="C1923" s="3"/>
      <c r="D1923" s="37"/>
    </row>
    <row r="1924" spans="1:6" x14ac:dyDescent="0.2">
      <c r="A1924" s="19" t="s">
        <v>105</v>
      </c>
      <c r="B1924" s="2"/>
      <c r="C1924" s="2"/>
    </row>
    <row r="1926" spans="1:6" x14ac:dyDescent="0.2">
      <c r="B1926" s="2" t="s">
        <v>119</v>
      </c>
      <c r="C1926" s="2" t="s">
        <v>91</v>
      </c>
      <c r="D1926" s="4">
        <v>6936328</v>
      </c>
    </row>
    <row r="1927" spans="1:6" x14ac:dyDescent="0.2">
      <c r="B1927" s="2"/>
      <c r="C1927" s="5" t="s">
        <v>120</v>
      </c>
      <c r="D1927" s="9">
        <f>SUM(D1926)</f>
        <v>6936328</v>
      </c>
    </row>
    <row r="1928" spans="1:6" x14ac:dyDescent="0.2">
      <c r="B1928" s="2"/>
      <c r="C1928" s="2"/>
    </row>
    <row r="1929" spans="1:6" x14ac:dyDescent="0.2">
      <c r="B1929" s="2" t="s">
        <v>1</v>
      </c>
      <c r="C1929" s="2" t="s">
        <v>2</v>
      </c>
      <c r="D1929" s="9">
        <f>4805-1555</f>
        <v>3250</v>
      </c>
    </row>
    <row r="1930" spans="1:6" x14ac:dyDescent="0.2">
      <c r="B1930" s="2" t="s">
        <v>11</v>
      </c>
      <c r="C1930" s="2" t="s">
        <v>12</v>
      </c>
      <c r="D1930" s="13">
        <v>11471</v>
      </c>
    </row>
    <row r="1931" spans="1:6" x14ac:dyDescent="0.2">
      <c r="B1931" s="2"/>
      <c r="C1931" s="5" t="s">
        <v>121</v>
      </c>
      <c r="D1931" s="9">
        <f>SUM(D1929:D1930)</f>
        <v>14721</v>
      </c>
      <c r="E1931" s="12"/>
      <c r="F1931" s="12"/>
    </row>
    <row r="1932" spans="1:6" x14ac:dyDescent="0.2">
      <c r="B1932" s="2"/>
      <c r="C1932" s="2"/>
    </row>
    <row r="1933" spans="1:6" x14ac:dyDescent="0.2">
      <c r="B1933" s="2" t="s">
        <v>57</v>
      </c>
      <c r="C1933" s="2" t="s">
        <v>58</v>
      </c>
      <c r="D1933" s="9">
        <v>1750</v>
      </c>
    </row>
    <row r="1934" spans="1:6" x14ac:dyDescent="0.2">
      <c r="B1934" s="2" t="s">
        <v>25</v>
      </c>
      <c r="C1934" s="2" t="s">
        <v>26</v>
      </c>
      <c r="D1934" s="9">
        <v>8000</v>
      </c>
    </row>
    <row r="1935" spans="1:6" x14ac:dyDescent="0.2">
      <c r="B1935" s="2" t="s">
        <v>29</v>
      </c>
      <c r="C1935" s="2" t="s">
        <v>30</v>
      </c>
      <c r="D1935" s="13">
        <v>92023</v>
      </c>
    </row>
    <row r="1936" spans="1:6" x14ac:dyDescent="0.2">
      <c r="B1936" s="2"/>
      <c r="C1936" s="5" t="s">
        <v>122</v>
      </c>
      <c r="D1936" s="9">
        <f>SUM(D1933:D1935)</f>
        <v>101773</v>
      </c>
    </row>
    <row r="1937" spans="1:4" x14ac:dyDescent="0.2">
      <c r="B1937" s="2"/>
      <c r="C1937" s="2"/>
    </row>
    <row r="1938" spans="1:4" x14ac:dyDescent="0.2">
      <c r="B1938" s="2" t="s">
        <v>33</v>
      </c>
      <c r="C1938" s="2" t="s">
        <v>277</v>
      </c>
      <c r="D1938" s="9">
        <v>8900</v>
      </c>
    </row>
    <row r="1939" spans="1:4" x14ac:dyDescent="0.2">
      <c r="B1939" s="2" t="s">
        <v>42</v>
      </c>
      <c r="C1939" s="2" t="s">
        <v>280</v>
      </c>
      <c r="D1939" s="9">
        <v>2000</v>
      </c>
    </row>
    <row r="1940" spans="1:4" x14ac:dyDescent="0.2">
      <c r="B1940" s="2" t="s">
        <v>45</v>
      </c>
      <c r="C1940" s="2" t="s">
        <v>46</v>
      </c>
      <c r="D1940" s="13">
        <v>500</v>
      </c>
    </row>
    <row r="1941" spans="1:4" x14ac:dyDescent="0.2">
      <c r="B1941" s="2"/>
      <c r="C1941" s="5" t="s">
        <v>123</v>
      </c>
      <c r="D1941" s="9">
        <f>SUM(D1938:D1940)</f>
        <v>11400</v>
      </c>
    </row>
    <row r="1942" spans="1:4" x14ac:dyDescent="0.2">
      <c r="B1942" s="2"/>
      <c r="C1942" s="2"/>
    </row>
    <row r="1943" spans="1:4" x14ac:dyDescent="0.2">
      <c r="B1943" s="27" t="s">
        <v>114</v>
      </c>
      <c r="C1943" s="27"/>
      <c r="D1943" s="22">
        <f>+D1927+D1931+D1936+D1941</f>
        <v>7064222</v>
      </c>
    </row>
    <row r="1945" spans="1:4" x14ac:dyDescent="0.2">
      <c r="B1945" s="2"/>
      <c r="C1945" s="2"/>
    </row>
    <row r="1946" spans="1:4" x14ac:dyDescent="0.2">
      <c r="A1946" s="19" t="s">
        <v>106</v>
      </c>
      <c r="B1946" s="2"/>
      <c r="C1946" s="2"/>
    </row>
    <row r="1948" spans="1:4" x14ac:dyDescent="0.2">
      <c r="B1948" s="2" t="s">
        <v>119</v>
      </c>
      <c r="C1948" s="2" t="s">
        <v>91</v>
      </c>
      <c r="D1948" s="13">
        <v>75213</v>
      </c>
    </row>
    <row r="1949" spans="1:4" x14ac:dyDescent="0.2">
      <c r="B1949" s="2"/>
      <c r="C1949" s="5" t="s">
        <v>120</v>
      </c>
      <c r="D1949" s="9">
        <f>SUM(D1948)</f>
        <v>75213</v>
      </c>
    </row>
    <row r="1950" spans="1:4" x14ac:dyDescent="0.2">
      <c r="B1950" s="2"/>
      <c r="C1950" s="2"/>
    </row>
    <row r="1951" spans="1:4" x14ac:dyDescent="0.2">
      <c r="B1951" s="2" t="s">
        <v>1</v>
      </c>
      <c r="C1951" s="2" t="s">
        <v>2</v>
      </c>
      <c r="D1951" s="9">
        <v>500</v>
      </c>
    </row>
    <row r="1952" spans="1:4" x14ac:dyDescent="0.2">
      <c r="B1952" s="2" t="s">
        <v>5</v>
      </c>
      <c r="C1952" s="2" t="s">
        <v>6</v>
      </c>
      <c r="D1952" s="13">
        <v>1000</v>
      </c>
    </row>
    <row r="1953" spans="1:7" x14ac:dyDescent="0.2">
      <c r="B1953" s="2"/>
      <c r="C1953" s="5" t="s">
        <v>121</v>
      </c>
      <c r="D1953" s="9">
        <f>SUM(D1951:D1952)</f>
        <v>1500</v>
      </c>
      <c r="F1953" s="12"/>
      <c r="G1953" s="12"/>
    </row>
    <row r="1954" spans="1:7" x14ac:dyDescent="0.2">
      <c r="B1954" s="2"/>
      <c r="C1954" s="2"/>
    </row>
    <row r="1955" spans="1:7" x14ac:dyDescent="0.2">
      <c r="B1955" s="2" t="s">
        <v>21</v>
      </c>
      <c r="C1955" s="2" t="s">
        <v>22</v>
      </c>
      <c r="D1955" s="9">
        <v>8000</v>
      </c>
    </row>
    <row r="1956" spans="1:7" x14ac:dyDescent="0.2">
      <c r="B1956" s="2" t="s">
        <v>29</v>
      </c>
      <c r="C1956" s="2" t="s">
        <v>30</v>
      </c>
      <c r="D1956" s="13">
        <v>2500</v>
      </c>
    </row>
    <row r="1957" spans="1:7" x14ac:dyDescent="0.2">
      <c r="B1957" s="2"/>
      <c r="C1957" s="5" t="s">
        <v>122</v>
      </c>
      <c r="D1957" s="9">
        <f>SUM(D1955:D1956)</f>
        <v>10500</v>
      </c>
    </row>
    <row r="1958" spans="1:7" x14ac:dyDescent="0.2">
      <c r="B1958" s="2"/>
      <c r="C1958" s="2"/>
    </row>
    <row r="1959" spans="1:7" x14ac:dyDescent="0.2">
      <c r="B1959" s="27" t="s">
        <v>113</v>
      </c>
      <c r="C1959" s="27"/>
      <c r="D1959" s="22">
        <f>+D1949+D1953+D1957</f>
        <v>87213</v>
      </c>
    </row>
    <row r="1961" spans="1:7" x14ac:dyDescent="0.2">
      <c r="B1961" s="2"/>
      <c r="C1961" s="2"/>
    </row>
    <row r="1962" spans="1:7" x14ac:dyDescent="0.2">
      <c r="A1962" s="19" t="s">
        <v>107</v>
      </c>
      <c r="B1962" s="2"/>
      <c r="C1962" s="2"/>
    </row>
    <row r="1964" spans="1:7" x14ac:dyDescent="0.2">
      <c r="B1964" s="2" t="s">
        <v>119</v>
      </c>
      <c r="C1964" s="2" t="s">
        <v>91</v>
      </c>
      <c r="D1964" s="13">
        <v>299313</v>
      </c>
    </row>
    <row r="1965" spans="1:7" x14ac:dyDescent="0.2">
      <c r="B1965" s="2"/>
      <c r="C1965" s="5" t="s">
        <v>120</v>
      </c>
      <c r="D1965" s="9">
        <f>SUM(D1964)</f>
        <v>299313</v>
      </c>
    </row>
    <row r="1966" spans="1:7" x14ac:dyDescent="0.2">
      <c r="B1966" s="2"/>
      <c r="C1966" s="2"/>
    </row>
    <row r="1967" spans="1:7" x14ac:dyDescent="0.2">
      <c r="B1967" s="27" t="s">
        <v>125</v>
      </c>
      <c r="C1967" s="27"/>
      <c r="D1967" s="22">
        <f>+D1965</f>
        <v>299313</v>
      </c>
    </row>
    <row r="1969" spans="1:6" x14ac:dyDescent="0.2">
      <c r="B1969" s="2"/>
      <c r="C1969" s="2"/>
    </row>
    <row r="1970" spans="1:6" x14ac:dyDescent="0.2">
      <c r="A1970" s="19" t="s">
        <v>108</v>
      </c>
      <c r="B1970" s="2"/>
      <c r="C1970" s="2"/>
    </row>
    <row r="1972" spans="1:6" x14ac:dyDescent="0.2">
      <c r="B1972" s="2" t="s">
        <v>119</v>
      </c>
      <c r="C1972" s="2" t="s">
        <v>91</v>
      </c>
      <c r="D1972" s="13">
        <v>875725</v>
      </c>
    </row>
    <row r="1973" spans="1:6" x14ac:dyDescent="0.2">
      <c r="B1973" s="2"/>
      <c r="C1973" s="5" t="s">
        <v>120</v>
      </c>
      <c r="D1973" s="9">
        <f>SUM(D1972)</f>
        <v>875725</v>
      </c>
    </row>
    <row r="1974" spans="1:6" x14ac:dyDescent="0.2">
      <c r="B1974" s="2"/>
      <c r="C1974" s="2"/>
    </row>
    <row r="1975" spans="1:6" x14ac:dyDescent="0.2">
      <c r="B1975" s="2" t="s">
        <v>29</v>
      </c>
      <c r="C1975" s="2" t="s">
        <v>30</v>
      </c>
      <c r="D1975" s="13">
        <v>1000</v>
      </c>
    </row>
    <row r="1976" spans="1:6" x14ac:dyDescent="0.2">
      <c r="B1976" s="2"/>
      <c r="C1976" s="5" t="s">
        <v>122</v>
      </c>
      <c r="D1976" s="9">
        <f>SUM(D1975:D1975)</f>
        <v>1000</v>
      </c>
      <c r="F1976" s="12"/>
    </row>
    <row r="1977" spans="1:6" x14ac:dyDescent="0.2">
      <c r="B1977" s="2"/>
      <c r="C1977" s="5"/>
    </row>
    <row r="1978" spans="1:6" x14ac:dyDescent="0.2">
      <c r="B1978" s="2" t="s">
        <v>40</v>
      </c>
      <c r="C1978" s="2" t="s">
        <v>41</v>
      </c>
      <c r="D1978" s="13">
        <v>1800</v>
      </c>
    </row>
    <row r="1979" spans="1:6" x14ac:dyDescent="0.2">
      <c r="B1979" s="2"/>
      <c r="C1979" s="5" t="s">
        <v>123</v>
      </c>
      <c r="D1979" s="9">
        <f>SUM(D1977:D1978)</f>
        <v>1800</v>
      </c>
    </row>
    <row r="1980" spans="1:6" x14ac:dyDescent="0.2">
      <c r="B1980" s="2"/>
      <c r="C1980" s="2"/>
    </row>
    <row r="1981" spans="1:6" x14ac:dyDescent="0.2">
      <c r="B1981" s="27" t="s">
        <v>126</v>
      </c>
      <c r="C1981" s="27"/>
      <c r="D1981" s="22">
        <f>+D1973+D1976+D1979</f>
        <v>878525</v>
      </c>
    </row>
    <row r="1983" spans="1:6" x14ac:dyDescent="0.2">
      <c r="B1983" s="2"/>
      <c r="C1983" s="2"/>
    </row>
    <row r="1984" spans="1:6" x14ac:dyDescent="0.2">
      <c r="A1984" s="19" t="s">
        <v>109</v>
      </c>
      <c r="B1984" s="2"/>
      <c r="C1984" s="2"/>
    </row>
    <row r="1986" spans="1:6" x14ac:dyDescent="0.2">
      <c r="B1986" s="2" t="s">
        <v>119</v>
      </c>
      <c r="C1986" s="2" t="s">
        <v>91</v>
      </c>
      <c r="D1986" s="13">
        <v>289704</v>
      </c>
    </row>
    <row r="1987" spans="1:6" x14ac:dyDescent="0.2">
      <c r="B1987" s="2"/>
      <c r="C1987" s="5" t="s">
        <v>120</v>
      </c>
      <c r="D1987" s="9">
        <f>SUM(D1986)</f>
        <v>289704</v>
      </c>
    </row>
    <row r="1988" spans="1:6" x14ac:dyDescent="0.2">
      <c r="B1988" s="2"/>
      <c r="C1988" s="2"/>
    </row>
    <row r="1989" spans="1:6" x14ac:dyDescent="0.2">
      <c r="B1989" s="2" t="s">
        <v>21</v>
      </c>
      <c r="C1989" s="2" t="s">
        <v>22</v>
      </c>
      <c r="D1989" s="9">
        <v>200</v>
      </c>
    </row>
    <row r="1990" spans="1:6" x14ac:dyDescent="0.2">
      <c r="B1990" s="2" t="s">
        <v>29</v>
      </c>
      <c r="C1990" s="2" t="s">
        <v>30</v>
      </c>
      <c r="D1990" s="13">
        <v>1150</v>
      </c>
    </row>
    <row r="1991" spans="1:6" x14ac:dyDescent="0.2">
      <c r="B1991" s="2"/>
      <c r="C1991" s="5" t="s">
        <v>122</v>
      </c>
      <c r="D1991" s="9">
        <f>SUM(D1989:D1990)</f>
        <v>1350</v>
      </c>
      <c r="F1991" s="12"/>
    </row>
    <row r="1992" spans="1:6" x14ac:dyDescent="0.2">
      <c r="B1992" s="2"/>
      <c r="C1992" s="2"/>
    </row>
    <row r="1993" spans="1:6" x14ac:dyDescent="0.2">
      <c r="B1993" s="2" t="s">
        <v>31</v>
      </c>
      <c r="C1993" s="2" t="s">
        <v>32</v>
      </c>
      <c r="D1993" s="9">
        <v>200</v>
      </c>
    </row>
    <row r="1994" spans="1:6" x14ac:dyDescent="0.2">
      <c r="B1994" s="2" t="s">
        <v>42</v>
      </c>
      <c r="C1994" s="2" t="s">
        <v>280</v>
      </c>
      <c r="D1994" s="13">
        <v>600</v>
      </c>
    </row>
    <row r="1995" spans="1:6" x14ac:dyDescent="0.2">
      <c r="B1995" s="2"/>
      <c r="C1995" s="5" t="s">
        <v>123</v>
      </c>
      <c r="D1995" s="9">
        <f>SUM(D1993:D1994)</f>
        <v>800</v>
      </c>
    </row>
    <row r="1996" spans="1:6" x14ac:dyDescent="0.2">
      <c r="B1996" s="2"/>
      <c r="C1996" s="2"/>
    </row>
    <row r="1997" spans="1:6" x14ac:dyDescent="0.2">
      <c r="B1997" s="27" t="s">
        <v>127</v>
      </c>
      <c r="C1997" s="27"/>
      <c r="D1997" s="22">
        <f>+D1987+D1991+D1995</f>
        <v>291854</v>
      </c>
    </row>
    <row r="1999" spans="1:6" x14ac:dyDescent="0.2">
      <c r="B1999" s="2"/>
      <c r="C1999" s="2"/>
    </row>
    <row r="2000" spans="1:6" x14ac:dyDescent="0.2">
      <c r="A2000" s="19" t="s">
        <v>111</v>
      </c>
      <c r="B2000" s="2"/>
      <c r="C2000" s="2"/>
    </row>
    <row r="2002" spans="1:5" x14ac:dyDescent="0.2">
      <c r="B2002" s="2" t="s">
        <v>119</v>
      </c>
      <c r="C2002" s="2" t="s">
        <v>91</v>
      </c>
      <c r="D2002" s="13">
        <v>96107</v>
      </c>
    </row>
    <row r="2003" spans="1:5" x14ac:dyDescent="0.2">
      <c r="B2003" s="2"/>
      <c r="C2003" s="5" t="s">
        <v>120</v>
      </c>
      <c r="D2003" s="9">
        <f>SUM(D2002)</f>
        <v>96107</v>
      </c>
    </row>
    <row r="2004" spans="1:5" x14ac:dyDescent="0.2">
      <c r="B2004" s="2"/>
      <c r="C2004" s="2"/>
    </row>
    <row r="2005" spans="1:5" x14ac:dyDescent="0.2">
      <c r="B2005" s="2" t="s">
        <v>29</v>
      </c>
      <c r="C2005" s="2" t="s">
        <v>30</v>
      </c>
      <c r="D2005" s="13">
        <v>2300</v>
      </c>
    </row>
    <row r="2006" spans="1:5" x14ac:dyDescent="0.2">
      <c r="B2006" s="2"/>
      <c r="C2006" s="5" t="s">
        <v>122</v>
      </c>
      <c r="D2006" s="9">
        <f>SUM(D2005)</f>
        <v>2300</v>
      </c>
      <c r="E2006" s="12"/>
    </row>
    <row r="2007" spans="1:5" x14ac:dyDescent="0.2">
      <c r="B2007" s="2"/>
      <c r="C2007" s="2"/>
    </row>
    <row r="2008" spans="1:5" x14ac:dyDescent="0.2">
      <c r="B2008" s="27" t="s">
        <v>129</v>
      </c>
      <c r="C2008" s="27"/>
      <c r="D2008" s="22">
        <f>+D2003+D2006</f>
        <v>98407</v>
      </c>
    </row>
    <row r="2010" spans="1:5" x14ac:dyDescent="0.2">
      <c r="B2010" s="2"/>
      <c r="C2010" s="2"/>
    </row>
    <row r="2011" spans="1:5" x14ac:dyDescent="0.2">
      <c r="A2011" s="19" t="s">
        <v>90</v>
      </c>
      <c r="B2011" s="2"/>
      <c r="C2011" s="2"/>
    </row>
    <row r="2013" spans="1:5" x14ac:dyDescent="0.2">
      <c r="B2013" s="2" t="s">
        <v>119</v>
      </c>
      <c r="C2013" s="2" t="s">
        <v>91</v>
      </c>
      <c r="D2013" s="13">
        <v>126561</v>
      </c>
    </row>
    <row r="2014" spans="1:5" x14ac:dyDescent="0.2">
      <c r="B2014" s="2"/>
      <c r="C2014" s="5" t="s">
        <v>120</v>
      </c>
      <c r="D2014" s="9">
        <f>SUM(D2013)</f>
        <v>126561</v>
      </c>
    </row>
    <row r="2015" spans="1:5" x14ac:dyDescent="0.2">
      <c r="B2015" s="2"/>
      <c r="C2015" s="2"/>
    </row>
    <row r="2016" spans="1:5" x14ac:dyDescent="0.2">
      <c r="B2016" s="2" t="s">
        <v>1</v>
      </c>
      <c r="C2016" s="2" t="s">
        <v>2</v>
      </c>
      <c r="D2016" s="13">
        <v>3500</v>
      </c>
    </row>
    <row r="2017" spans="1:7" x14ac:dyDescent="0.2">
      <c r="B2017" s="2"/>
      <c r="C2017" s="5" t="s">
        <v>121</v>
      </c>
      <c r="D2017" s="9">
        <f>SUM(D2016:D2016)</f>
        <v>3500</v>
      </c>
      <c r="F2017" s="12"/>
      <c r="G2017" s="12"/>
    </row>
    <row r="2018" spans="1:7" x14ac:dyDescent="0.2">
      <c r="B2018" s="2"/>
      <c r="C2018" s="2"/>
    </row>
    <row r="2019" spans="1:7" x14ac:dyDescent="0.2">
      <c r="B2019" s="2" t="s">
        <v>25</v>
      </c>
      <c r="C2019" s="2" t="s">
        <v>26</v>
      </c>
      <c r="D2019" s="9">
        <v>200</v>
      </c>
    </row>
    <row r="2020" spans="1:7" x14ac:dyDescent="0.2">
      <c r="B2020" s="2" t="s">
        <v>29</v>
      </c>
      <c r="C2020" s="2" t="s">
        <v>30</v>
      </c>
      <c r="D2020" s="13">
        <v>28509</v>
      </c>
    </row>
    <row r="2021" spans="1:7" x14ac:dyDescent="0.2">
      <c r="B2021" s="2"/>
      <c r="C2021" s="5" t="s">
        <v>122</v>
      </c>
      <c r="D2021" s="9">
        <f>SUM(D2019:D2020)</f>
        <v>28709</v>
      </c>
    </row>
    <row r="2022" spans="1:7" x14ac:dyDescent="0.2">
      <c r="B2022" s="2"/>
      <c r="C2022" s="2"/>
    </row>
    <row r="2023" spans="1:7" x14ac:dyDescent="0.2">
      <c r="B2023" s="2" t="s">
        <v>33</v>
      </c>
      <c r="C2023" s="2" t="s">
        <v>34</v>
      </c>
      <c r="D2023" s="9">
        <v>29041</v>
      </c>
    </row>
    <row r="2024" spans="1:7" x14ac:dyDescent="0.2">
      <c r="B2024" s="2" t="s">
        <v>40</v>
      </c>
      <c r="C2024" s="2" t="s">
        <v>41</v>
      </c>
      <c r="D2024" s="9">
        <v>1000</v>
      </c>
    </row>
    <row r="2025" spans="1:7" x14ac:dyDescent="0.2">
      <c r="B2025" s="2" t="s">
        <v>44</v>
      </c>
      <c r="C2025" s="2" t="s">
        <v>39</v>
      </c>
      <c r="D2025" s="13">
        <v>900</v>
      </c>
    </row>
    <row r="2026" spans="1:7" x14ac:dyDescent="0.2">
      <c r="B2026" s="2"/>
      <c r="C2026" s="5" t="s">
        <v>123</v>
      </c>
      <c r="D2026" s="9">
        <f>SUM(D2023:D2025)</f>
        <v>30941</v>
      </c>
    </row>
    <row r="2027" spans="1:7" x14ac:dyDescent="0.2">
      <c r="B2027" s="2"/>
      <c r="C2027" s="2"/>
    </row>
    <row r="2028" spans="1:7" x14ac:dyDescent="0.2">
      <c r="B2028" s="27" t="s">
        <v>130</v>
      </c>
      <c r="C2028" s="27"/>
      <c r="D2028" s="22">
        <f>+D2014+D2017+D2021+D2026</f>
        <v>189711</v>
      </c>
    </row>
    <row r="2030" spans="1:7" x14ac:dyDescent="0.2">
      <c r="B2030" s="2"/>
      <c r="C2030" s="2"/>
    </row>
    <row r="2031" spans="1:7" x14ac:dyDescent="0.2">
      <c r="A2031" s="19" t="s">
        <v>102</v>
      </c>
      <c r="B2031" s="2"/>
      <c r="C2031" s="2"/>
    </row>
    <row r="2033" spans="1:7" x14ac:dyDescent="0.2">
      <c r="B2033" s="2" t="s">
        <v>3</v>
      </c>
      <c r="C2033" s="2" t="s">
        <v>4</v>
      </c>
      <c r="D2033" s="9">
        <v>2500</v>
      </c>
    </row>
    <row r="2034" spans="1:7" x14ac:dyDescent="0.2">
      <c r="B2034" s="2" t="s">
        <v>7</v>
      </c>
      <c r="C2034" s="2" t="s">
        <v>8</v>
      </c>
      <c r="D2034" s="9">
        <v>13000</v>
      </c>
    </row>
    <row r="2035" spans="1:7" x14ac:dyDescent="0.2">
      <c r="B2035" s="2" t="s">
        <v>67</v>
      </c>
      <c r="C2035" s="2" t="s">
        <v>68</v>
      </c>
      <c r="D2035" s="9">
        <v>220930</v>
      </c>
    </row>
    <row r="2036" spans="1:7" x14ac:dyDescent="0.2">
      <c r="B2036" s="2" t="s">
        <v>69</v>
      </c>
      <c r="C2036" s="2" t="s">
        <v>70</v>
      </c>
      <c r="D2036" s="13">
        <v>10000</v>
      </c>
    </row>
    <row r="2037" spans="1:7" x14ac:dyDescent="0.2">
      <c r="B2037" s="2"/>
      <c r="C2037" s="5" t="s">
        <v>121</v>
      </c>
      <c r="D2037" s="9">
        <f>SUM(D2033:D2036)</f>
        <v>246430</v>
      </c>
      <c r="F2037" s="12"/>
      <c r="G2037" s="12"/>
    </row>
    <row r="2038" spans="1:7" x14ac:dyDescent="0.2">
      <c r="B2038" s="2"/>
      <c r="C2038" s="2"/>
    </row>
    <row r="2039" spans="1:7" x14ac:dyDescent="0.2">
      <c r="B2039" s="2" t="s">
        <v>71</v>
      </c>
      <c r="C2039" s="2" t="s">
        <v>72</v>
      </c>
      <c r="D2039" s="13">
        <v>19000</v>
      </c>
    </row>
    <row r="2040" spans="1:7" x14ac:dyDescent="0.2">
      <c r="B2040" s="2"/>
      <c r="C2040" s="5" t="s">
        <v>122</v>
      </c>
      <c r="D2040" s="9">
        <f>SUM(D2039)</f>
        <v>19000</v>
      </c>
    </row>
    <row r="2041" spans="1:7" x14ac:dyDescent="0.2">
      <c r="B2041" s="2"/>
      <c r="C2041" s="2"/>
    </row>
    <row r="2042" spans="1:7" x14ac:dyDescent="0.2">
      <c r="B2042" s="27" t="s">
        <v>131</v>
      </c>
      <c r="C2042" s="27"/>
      <c r="D2042" s="22">
        <f>+D2037+D2040</f>
        <v>265430</v>
      </c>
    </row>
    <row r="2044" spans="1:7" ht="16.5" thickBot="1" x14ac:dyDescent="0.3">
      <c r="B2044" s="31" t="s">
        <v>146</v>
      </c>
      <c r="C2044" s="31"/>
      <c r="D2044" s="6">
        <f>+D1943+D1959+D1981+D1997+D2008+D2028+D2042+D1967</f>
        <v>9174675</v>
      </c>
    </row>
    <row r="2045" spans="1:7" ht="13.5" thickTop="1" x14ac:dyDescent="0.2"/>
    <row r="2047" spans="1:7" ht="13.5" thickBot="1" x14ac:dyDescent="0.25">
      <c r="B2047" s="2"/>
      <c r="C2047" s="2"/>
    </row>
    <row r="2048" spans="1:7" ht="18.75" thickBot="1" x14ac:dyDescent="0.3">
      <c r="A2048" s="28" t="s">
        <v>99</v>
      </c>
      <c r="B2048" s="29"/>
      <c r="C2048" s="29"/>
      <c r="D2048" s="30"/>
    </row>
    <row r="2049" spans="1:6" ht="18" x14ac:dyDescent="0.25">
      <c r="A2049" s="3"/>
      <c r="B2049" s="3"/>
      <c r="C2049" s="3"/>
      <c r="D2049" s="37"/>
    </row>
    <row r="2050" spans="1:6" x14ac:dyDescent="0.2">
      <c r="A2050" s="19" t="s">
        <v>105</v>
      </c>
      <c r="B2050" s="2"/>
      <c r="C2050" s="2"/>
    </row>
    <row r="2052" spans="1:6" x14ac:dyDescent="0.2">
      <c r="B2052" s="2" t="s">
        <v>119</v>
      </c>
      <c r="C2052" s="2" t="s">
        <v>91</v>
      </c>
      <c r="D2052" s="4">
        <v>9428979</v>
      </c>
    </row>
    <row r="2053" spans="1:6" x14ac:dyDescent="0.2">
      <c r="B2053" s="2"/>
      <c r="C2053" s="5" t="s">
        <v>120</v>
      </c>
      <c r="D2053" s="9">
        <f>SUM(D2052)</f>
        <v>9428979</v>
      </c>
    </row>
    <row r="2054" spans="1:6" x14ac:dyDescent="0.2">
      <c r="B2054" s="2"/>
      <c r="C2054" s="2"/>
    </row>
    <row r="2055" spans="1:6" x14ac:dyDescent="0.2">
      <c r="B2055" s="2" t="s">
        <v>1</v>
      </c>
      <c r="C2055" s="2" t="s">
        <v>2</v>
      </c>
      <c r="D2055" s="9">
        <f>4631+-1381</f>
        <v>3250</v>
      </c>
    </row>
    <row r="2056" spans="1:6" x14ac:dyDescent="0.2">
      <c r="B2056" s="2" t="s">
        <v>11</v>
      </c>
      <c r="C2056" s="2" t="s">
        <v>12</v>
      </c>
      <c r="D2056" s="13">
        <v>22342</v>
      </c>
    </row>
    <row r="2057" spans="1:6" x14ac:dyDescent="0.2">
      <c r="B2057" s="2"/>
      <c r="C2057" s="5" t="s">
        <v>121</v>
      </c>
      <c r="D2057" s="9">
        <f>SUM(D2055:D2056)</f>
        <v>25592</v>
      </c>
      <c r="E2057" s="12"/>
      <c r="F2057" s="12"/>
    </row>
    <row r="2058" spans="1:6" x14ac:dyDescent="0.2">
      <c r="B2058" s="2"/>
      <c r="C2058" s="2"/>
    </row>
    <row r="2059" spans="1:6" x14ac:dyDescent="0.2">
      <c r="B2059" s="2" t="s">
        <v>57</v>
      </c>
      <c r="C2059" s="2" t="s">
        <v>58</v>
      </c>
      <c r="D2059" s="9">
        <v>900</v>
      </c>
    </row>
    <row r="2060" spans="1:6" x14ac:dyDescent="0.2">
      <c r="B2060" s="2" t="s">
        <v>25</v>
      </c>
      <c r="C2060" s="2" t="s">
        <v>26</v>
      </c>
      <c r="D2060" s="9">
        <v>8000</v>
      </c>
    </row>
    <row r="2061" spans="1:6" x14ac:dyDescent="0.2">
      <c r="B2061" s="2" t="s">
        <v>59</v>
      </c>
      <c r="C2061" s="2" t="s">
        <v>60</v>
      </c>
      <c r="D2061" s="9">
        <v>2550</v>
      </c>
    </row>
    <row r="2062" spans="1:6" x14ac:dyDescent="0.2">
      <c r="B2062" s="2" t="s">
        <v>29</v>
      </c>
      <c r="C2062" s="2" t="s">
        <v>30</v>
      </c>
      <c r="D2062" s="13">
        <v>116760</v>
      </c>
    </row>
    <row r="2063" spans="1:6" x14ac:dyDescent="0.2">
      <c r="B2063" s="2"/>
      <c r="C2063" s="5" t="s">
        <v>122</v>
      </c>
      <c r="D2063" s="9">
        <f>SUM(D2059:D2062)</f>
        <v>128210</v>
      </c>
    </row>
    <row r="2064" spans="1:6" x14ac:dyDescent="0.2">
      <c r="B2064" s="2"/>
      <c r="C2064" s="2"/>
    </row>
    <row r="2065" spans="1:5" x14ac:dyDescent="0.2">
      <c r="B2065" s="27" t="s">
        <v>114</v>
      </c>
      <c r="C2065" s="27"/>
      <c r="D2065" s="22">
        <f>+D2053+D2057+D2063</f>
        <v>9582781</v>
      </c>
    </row>
    <row r="2067" spans="1:5" x14ac:dyDescent="0.2">
      <c r="B2067" s="2"/>
      <c r="C2067" s="2"/>
    </row>
    <row r="2068" spans="1:5" x14ac:dyDescent="0.2">
      <c r="A2068" s="19" t="s">
        <v>106</v>
      </c>
      <c r="B2068" s="2"/>
      <c r="C2068" s="2"/>
    </row>
    <row r="2070" spans="1:5" x14ac:dyDescent="0.2">
      <c r="B2070" s="2" t="s">
        <v>119</v>
      </c>
      <c r="C2070" s="2" t="s">
        <v>91</v>
      </c>
      <c r="D2070" s="13">
        <v>99207</v>
      </c>
    </row>
    <row r="2071" spans="1:5" x14ac:dyDescent="0.2">
      <c r="B2071" s="2"/>
      <c r="C2071" s="5" t="s">
        <v>120</v>
      </c>
      <c r="D2071" s="9">
        <f>SUM(D2070)</f>
        <v>99207</v>
      </c>
    </row>
    <row r="2072" spans="1:5" x14ac:dyDescent="0.2">
      <c r="B2072" s="2"/>
      <c r="C2072" s="2"/>
    </row>
    <row r="2073" spans="1:5" x14ac:dyDescent="0.2">
      <c r="B2073" s="2" t="s">
        <v>1</v>
      </c>
      <c r="C2073" s="2" t="s">
        <v>2</v>
      </c>
      <c r="D2073" s="9">
        <v>500</v>
      </c>
    </row>
    <row r="2074" spans="1:5" x14ac:dyDescent="0.2">
      <c r="B2074" s="2" t="s">
        <v>5</v>
      </c>
      <c r="C2074" s="2" t="s">
        <v>6</v>
      </c>
      <c r="D2074" s="13">
        <v>1000</v>
      </c>
    </row>
    <row r="2075" spans="1:5" x14ac:dyDescent="0.2">
      <c r="B2075" s="2"/>
      <c r="C2075" s="5" t="s">
        <v>121</v>
      </c>
      <c r="D2075" s="9">
        <f>SUM(D2073:D2074)</f>
        <v>1500</v>
      </c>
      <c r="E2075" s="12"/>
    </row>
    <row r="2076" spans="1:5" x14ac:dyDescent="0.2">
      <c r="B2076" s="2"/>
      <c r="C2076" s="2"/>
    </row>
    <row r="2077" spans="1:5" x14ac:dyDescent="0.2">
      <c r="B2077" s="2" t="s">
        <v>21</v>
      </c>
      <c r="C2077" s="2" t="s">
        <v>22</v>
      </c>
      <c r="D2077" s="9">
        <v>21000</v>
      </c>
    </row>
    <row r="2078" spans="1:5" x14ac:dyDescent="0.2">
      <c r="B2078" s="2" t="s">
        <v>29</v>
      </c>
      <c r="C2078" s="2" t="s">
        <v>30</v>
      </c>
      <c r="D2078" s="13">
        <v>2000</v>
      </c>
    </row>
    <row r="2079" spans="1:5" x14ac:dyDescent="0.2">
      <c r="B2079" s="2"/>
      <c r="C2079" s="5" t="s">
        <v>122</v>
      </c>
      <c r="D2079" s="9">
        <f>SUM(D2077:D2078)</f>
        <v>23000</v>
      </c>
    </row>
    <row r="2080" spans="1:5" x14ac:dyDescent="0.2">
      <c r="B2080" s="2"/>
      <c r="C2080" s="2"/>
    </row>
    <row r="2081" spans="1:4" x14ac:dyDescent="0.2">
      <c r="B2081" s="27" t="s">
        <v>113</v>
      </c>
      <c r="C2081" s="27"/>
      <c r="D2081" s="22">
        <f>+D2071+D2075+D2079</f>
        <v>123707</v>
      </c>
    </row>
    <row r="2082" spans="1:4" x14ac:dyDescent="0.2">
      <c r="B2082" s="25"/>
      <c r="C2082" s="25"/>
      <c r="D2082" s="21"/>
    </row>
    <row r="2083" spans="1:4" x14ac:dyDescent="0.2">
      <c r="B2083" s="25"/>
      <c r="C2083" s="25"/>
      <c r="D2083" s="21"/>
    </row>
    <row r="2084" spans="1:4" x14ac:dyDescent="0.2">
      <c r="A2084" s="19" t="s">
        <v>107</v>
      </c>
      <c r="B2084" s="2"/>
      <c r="C2084" s="2"/>
    </row>
    <row r="2086" spans="1:4" x14ac:dyDescent="0.2">
      <c r="B2086" s="2" t="s">
        <v>119</v>
      </c>
      <c r="C2086" s="2" t="s">
        <v>91</v>
      </c>
      <c r="D2086" s="13">
        <v>148697</v>
      </c>
    </row>
    <row r="2087" spans="1:4" x14ac:dyDescent="0.2">
      <c r="B2087" s="2"/>
      <c r="C2087" s="5" t="s">
        <v>120</v>
      </c>
      <c r="D2087" s="9">
        <f>SUM(D2086)</f>
        <v>148697</v>
      </c>
    </row>
    <row r="2088" spans="1:4" x14ac:dyDescent="0.2">
      <c r="B2088" s="2"/>
      <c r="C2088" s="2"/>
    </row>
    <row r="2089" spans="1:4" x14ac:dyDescent="0.2">
      <c r="B2089" s="27" t="s">
        <v>125</v>
      </c>
      <c r="C2089" s="27"/>
      <c r="D2089" s="22">
        <f>+D2087</f>
        <v>148697</v>
      </c>
    </row>
    <row r="2090" spans="1:4" x14ac:dyDescent="0.2">
      <c r="B2090" s="25"/>
      <c r="C2090" s="25"/>
      <c r="D2090" s="21"/>
    </row>
    <row r="2091" spans="1:4" x14ac:dyDescent="0.2">
      <c r="B2091" s="25"/>
      <c r="C2091" s="25"/>
      <c r="D2091" s="21"/>
    </row>
    <row r="2092" spans="1:4" x14ac:dyDescent="0.2">
      <c r="A2092" s="19" t="s">
        <v>108</v>
      </c>
      <c r="B2092" s="2"/>
      <c r="C2092" s="2"/>
    </row>
    <row r="2094" spans="1:4" x14ac:dyDescent="0.2">
      <c r="B2094" s="2" t="s">
        <v>119</v>
      </c>
      <c r="C2094" s="2" t="s">
        <v>91</v>
      </c>
      <c r="D2094" s="13">
        <v>904416</v>
      </c>
    </row>
    <row r="2095" spans="1:4" x14ac:dyDescent="0.2">
      <c r="B2095" s="2"/>
      <c r="C2095" s="5" t="s">
        <v>120</v>
      </c>
      <c r="D2095" s="9">
        <f>SUM(D2094)</f>
        <v>904416</v>
      </c>
    </row>
    <row r="2096" spans="1:4" x14ac:dyDescent="0.2">
      <c r="B2096" s="2"/>
      <c r="C2096" s="2"/>
    </row>
    <row r="2097" spans="1:6" x14ac:dyDescent="0.2">
      <c r="B2097" s="2" t="s">
        <v>11</v>
      </c>
      <c r="C2097" s="2" t="s">
        <v>12</v>
      </c>
      <c r="D2097" s="13">
        <v>1884</v>
      </c>
    </row>
    <row r="2098" spans="1:6" x14ac:dyDescent="0.2">
      <c r="B2098" s="2"/>
      <c r="C2098" s="5" t="s">
        <v>121</v>
      </c>
      <c r="D2098" s="9">
        <f>SUM(D2097)</f>
        <v>1884</v>
      </c>
      <c r="E2098" s="12"/>
      <c r="F2098" s="12"/>
    </row>
    <row r="2099" spans="1:6" x14ac:dyDescent="0.2">
      <c r="B2099" s="2"/>
      <c r="C2099" s="2"/>
    </row>
    <row r="2100" spans="1:6" x14ac:dyDescent="0.2">
      <c r="B2100" s="2" t="s">
        <v>29</v>
      </c>
      <c r="C2100" s="2" t="s">
        <v>30</v>
      </c>
      <c r="D2100" s="13">
        <v>4125</v>
      </c>
    </row>
    <row r="2101" spans="1:6" x14ac:dyDescent="0.2">
      <c r="B2101" s="2"/>
      <c r="C2101" s="5" t="s">
        <v>122</v>
      </c>
      <c r="D2101" s="9">
        <f>SUM(D2100:D2100)</f>
        <v>4125</v>
      </c>
    </row>
    <row r="2102" spans="1:6" x14ac:dyDescent="0.2">
      <c r="B2102" s="2"/>
      <c r="C2102" s="2"/>
    </row>
    <row r="2103" spans="1:6" x14ac:dyDescent="0.2">
      <c r="B2103" s="2" t="s">
        <v>45</v>
      </c>
      <c r="C2103" s="2" t="s">
        <v>46</v>
      </c>
      <c r="D2103" s="13">
        <v>2500</v>
      </c>
    </row>
    <row r="2104" spans="1:6" x14ac:dyDescent="0.2">
      <c r="B2104" s="2"/>
      <c r="C2104" s="5" t="s">
        <v>123</v>
      </c>
      <c r="D2104" s="9">
        <f>SUM(D2103:D2103)</f>
        <v>2500</v>
      </c>
    </row>
    <row r="2105" spans="1:6" x14ac:dyDescent="0.2">
      <c r="B2105" s="2"/>
      <c r="C2105" s="2"/>
    </row>
    <row r="2106" spans="1:6" x14ac:dyDescent="0.2">
      <c r="B2106" s="27" t="s">
        <v>126</v>
      </c>
      <c r="C2106" s="27"/>
      <c r="D2106" s="22">
        <f>+D2095+D2098+D2101+D2104</f>
        <v>912925</v>
      </c>
    </row>
    <row r="2108" spans="1:6" x14ac:dyDescent="0.2">
      <c r="B2108" s="2"/>
      <c r="C2108" s="2"/>
    </row>
    <row r="2109" spans="1:6" x14ac:dyDescent="0.2">
      <c r="A2109" s="19" t="s">
        <v>109</v>
      </c>
      <c r="B2109" s="2"/>
      <c r="C2109" s="2"/>
    </row>
    <row r="2111" spans="1:6" x14ac:dyDescent="0.2">
      <c r="B2111" s="2" t="s">
        <v>119</v>
      </c>
      <c r="C2111" s="2" t="s">
        <v>91</v>
      </c>
      <c r="D2111" s="13">
        <v>367553</v>
      </c>
    </row>
    <row r="2112" spans="1:6" x14ac:dyDescent="0.2">
      <c r="B2112" s="2"/>
      <c r="C2112" s="5" t="s">
        <v>120</v>
      </c>
      <c r="D2112" s="9">
        <f>SUM(D2111)</f>
        <v>367553</v>
      </c>
    </row>
    <row r="2113" spans="1:6" x14ac:dyDescent="0.2">
      <c r="B2113" s="2"/>
      <c r="C2113" s="2"/>
    </row>
    <row r="2114" spans="1:6" x14ac:dyDescent="0.2">
      <c r="B2114" s="2" t="s">
        <v>21</v>
      </c>
      <c r="C2114" s="2" t="s">
        <v>22</v>
      </c>
      <c r="D2114" s="9">
        <v>150</v>
      </c>
    </row>
    <row r="2115" spans="1:6" x14ac:dyDescent="0.2">
      <c r="B2115" s="2" t="s">
        <v>29</v>
      </c>
      <c r="C2115" s="2" t="s">
        <v>30</v>
      </c>
      <c r="D2115" s="13">
        <v>750</v>
      </c>
    </row>
    <row r="2116" spans="1:6" x14ac:dyDescent="0.2">
      <c r="B2116" s="2"/>
      <c r="C2116" s="5" t="s">
        <v>122</v>
      </c>
      <c r="D2116" s="9">
        <f>SUM(D2114:D2115)</f>
        <v>900</v>
      </c>
      <c r="E2116" s="12"/>
      <c r="F2116" s="12"/>
    </row>
    <row r="2117" spans="1:6" x14ac:dyDescent="0.2">
      <c r="B2117" s="2"/>
      <c r="C2117" s="2"/>
    </row>
    <row r="2118" spans="1:6" x14ac:dyDescent="0.2">
      <c r="B2118" s="2" t="s">
        <v>31</v>
      </c>
      <c r="C2118" s="2" t="s">
        <v>32</v>
      </c>
      <c r="D2118" s="9">
        <v>300</v>
      </c>
    </row>
    <row r="2119" spans="1:6" x14ac:dyDescent="0.2">
      <c r="B2119" s="2" t="s">
        <v>42</v>
      </c>
      <c r="C2119" s="2" t="s">
        <v>280</v>
      </c>
      <c r="D2119" s="13">
        <v>100</v>
      </c>
    </row>
    <row r="2120" spans="1:6" x14ac:dyDescent="0.2">
      <c r="B2120" s="2"/>
      <c r="C2120" s="5" t="s">
        <v>123</v>
      </c>
      <c r="D2120" s="9">
        <f>SUM(D2118:D2119)</f>
        <v>400</v>
      </c>
    </row>
    <row r="2121" spans="1:6" x14ac:dyDescent="0.2">
      <c r="B2121" s="2"/>
      <c r="C2121" s="2"/>
    </row>
    <row r="2122" spans="1:6" x14ac:dyDescent="0.2">
      <c r="B2122" s="27" t="s">
        <v>127</v>
      </c>
      <c r="C2122" s="27"/>
      <c r="D2122" s="22">
        <f>+D2112+D2116+D2120</f>
        <v>368853</v>
      </c>
    </row>
    <row r="2125" spans="1:6" x14ac:dyDescent="0.2">
      <c r="A2125" s="19" t="s">
        <v>111</v>
      </c>
      <c r="B2125" s="2"/>
      <c r="C2125" s="2"/>
    </row>
    <row r="2127" spans="1:6" x14ac:dyDescent="0.2">
      <c r="B2127" s="2" t="s">
        <v>119</v>
      </c>
      <c r="C2127" s="2" t="s">
        <v>91</v>
      </c>
      <c r="D2127" s="13">
        <v>107655</v>
      </c>
    </row>
    <row r="2128" spans="1:6" x14ac:dyDescent="0.2">
      <c r="B2128" s="2"/>
      <c r="C2128" s="5" t="s">
        <v>120</v>
      </c>
      <c r="D2128" s="9">
        <f>SUM(D2127)</f>
        <v>107655</v>
      </c>
    </row>
    <row r="2129" spans="1:6" x14ac:dyDescent="0.2">
      <c r="B2129" s="2"/>
      <c r="C2129" s="2"/>
    </row>
    <row r="2130" spans="1:6" x14ac:dyDescent="0.2">
      <c r="B2130" s="2" t="s">
        <v>29</v>
      </c>
      <c r="C2130" s="2" t="s">
        <v>30</v>
      </c>
      <c r="D2130" s="13">
        <v>1700</v>
      </c>
    </row>
    <row r="2131" spans="1:6" x14ac:dyDescent="0.2">
      <c r="B2131" s="2"/>
      <c r="C2131" s="5" t="s">
        <v>122</v>
      </c>
      <c r="D2131" s="9">
        <f>SUM(D2130)</f>
        <v>1700</v>
      </c>
    </row>
    <row r="2132" spans="1:6" x14ac:dyDescent="0.2">
      <c r="B2132" s="2"/>
      <c r="C2132" s="2"/>
    </row>
    <row r="2133" spans="1:6" x14ac:dyDescent="0.2">
      <c r="B2133" s="27" t="s">
        <v>129</v>
      </c>
      <c r="C2133" s="27"/>
      <c r="D2133" s="22">
        <f>+D2128+D2131</f>
        <v>109355</v>
      </c>
    </row>
    <row r="2135" spans="1:6" x14ac:dyDescent="0.2">
      <c r="B2135" s="2"/>
      <c r="C2135" s="2"/>
    </row>
    <row r="2136" spans="1:6" x14ac:dyDescent="0.2">
      <c r="A2136" s="19" t="s">
        <v>90</v>
      </c>
      <c r="B2136" s="2"/>
      <c r="C2136" s="2"/>
    </row>
    <row r="2138" spans="1:6" x14ac:dyDescent="0.2">
      <c r="B2138" s="2" t="s">
        <v>119</v>
      </c>
      <c r="C2138" s="2" t="s">
        <v>91</v>
      </c>
      <c r="D2138" s="13">
        <v>167762</v>
      </c>
    </row>
    <row r="2139" spans="1:6" x14ac:dyDescent="0.2">
      <c r="B2139" s="2"/>
      <c r="C2139" s="5" t="s">
        <v>120</v>
      </c>
      <c r="D2139" s="9">
        <f>SUM(D2138)</f>
        <v>167762</v>
      </c>
    </row>
    <row r="2140" spans="1:6" x14ac:dyDescent="0.2">
      <c r="B2140" s="2"/>
      <c r="C2140" s="2"/>
    </row>
    <row r="2141" spans="1:6" x14ac:dyDescent="0.2">
      <c r="B2141" s="2" t="s">
        <v>1</v>
      </c>
      <c r="C2141" s="2" t="s">
        <v>2</v>
      </c>
      <c r="D2141" s="13">
        <v>8000</v>
      </c>
    </row>
    <row r="2142" spans="1:6" x14ac:dyDescent="0.2">
      <c r="B2142" s="2"/>
      <c r="C2142" s="5" t="s">
        <v>121</v>
      </c>
      <c r="D2142" s="9">
        <f>SUM(D2141:D2141)</f>
        <v>8000</v>
      </c>
      <c r="E2142" s="12"/>
      <c r="F2142" s="12"/>
    </row>
    <row r="2143" spans="1:6" x14ac:dyDescent="0.2">
      <c r="B2143" s="2"/>
      <c r="C2143" s="2"/>
    </row>
    <row r="2144" spans="1:6" x14ac:dyDescent="0.2">
      <c r="B2144" s="2" t="s">
        <v>15</v>
      </c>
      <c r="C2144" s="2" t="s">
        <v>16</v>
      </c>
      <c r="D2144" s="9">
        <v>1500</v>
      </c>
    </row>
    <row r="2145" spans="1:4" x14ac:dyDescent="0.2">
      <c r="B2145" s="2" t="s">
        <v>29</v>
      </c>
      <c r="C2145" s="2" t="s">
        <v>30</v>
      </c>
      <c r="D2145" s="13">
        <v>36579</v>
      </c>
    </row>
    <row r="2146" spans="1:4" x14ac:dyDescent="0.2">
      <c r="B2146" s="2"/>
      <c r="C2146" s="5" t="s">
        <v>122</v>
      </c>
      <c r="D2146" s="9">
        <f>SUM(D2144:D2145)</f>
        <v>38079</v>
      </c>
    </row>
    <row r="2147" spans="1:4" x14ac:dyDescent="0.2">
      <c r="B2147" s="2"/>
      <c r="C2147" s="5"/>
    </row>
    <row r="2148" spans="1:4" x14ac:dyDescent="0.2">
      <c r="B2148" s="2" t="s">
        <v>33</v>
      </c>
      <c r="C2148" s="2" t="s">
        <v>34</v>
      </c>
      <c r="D2148" s="9">
        <v>37000</v>
      </c>
    </row>
    <row r="2149" spans="1:4" x14ac:dyDescent="0.2">
      <c r="B2149" s="2" t="s">
        <v>44</v>
      </c>
      <c r="C2149" s="2" t="s">
        <v>39</v>
      </c>
      <c r="D2149" s="9">
        <v>2000</v>
      </c>
    </row>
    <row r="2150" spans="1:4" x14ac:dyDescent="0.2">
      <c r="B2150" s="2" t="s">
        <v>45</v>
      </c>
      <c r="C2150" s="2" t="s">
        <v>46</v>
      </c>
      <c r="D2150" s="13">
        <v>1000</v>
      </c>
    </row>
    <row r="2151" spans="1:4" x14ac:dyDescent="0.2">
      <c r="B2151" s="2"/>
      <c r="C2151" s="5" t="s">
        <v>123</v>
      </c>
      <c r="D2151" s="9">
        <f>SUM(D2148:D2150)</f>
        <v>40000</v>
      </c>
    </row>
    <row r="2152" spans="1:4" x14ac:dyDescent="0.2">
      <c r="B2152" s="2"/>
      <c r="C2152" s="2"/>
    </row>
    <row r="2153" spans="1:4" x14ac:dyDescent="0.2">
      <c r="B2153" s="27" t="s">
        <v>130</v>
      </c>
      <c r="C2153" s="27"/>
      <c r="D2153" s="22">
        <f>+D2139+D2142+D2146+D2151</f>
        <v>253841</v>
      </c>
    </row>
    <row r="2155" spans="1:4" x14ac:dyDescent="0.2">
      <c r="B2155" s="2"/>
      <c r="C2155" s="2"/>
    </row>
    <row r="2156" spans="1:4" x14ac:dyDescent="0.2">
      <c r="A2156" s="19" t="s">
        <v>102</v>
      </c>
      <c r="B2156" s="2"/>
      <c r="C2156" s="2"/>
    </row>
    <row r="2158" spans="1:4" x14ac:dyDescent="0.2">
      <c r="B2158" s="2" t="s">
        <v>3</v>
      </c>
      <c r="C2158" s="2" t="s">
        <v>4</v>
      </c>
      <c r="D2158" s="9">
        <f>17491-14991</f>
        <v>2500</v>
      </c>
    </row>
    <row r="2159" spans="1:4" x14ac:dyDescent="0.2">
      <c r="B2159" s="2" t="s">
        <v>65</v>
      </c>
      <c r="C2159" s="2" t="s">
        <v>66</v>
      </c>
      <c r="D2159" s="9">
        <v>5000</v>
      </c>
    </row>
    <row r="2160" spans="1:4" x14ac:dyDescent="0.2">
      <c r="B2160" s="2" t="s">
        <v>7</v>
      </c>
      <c r="C2160" s="2" t="s">
        <v>8</v>
      </c>
      <c r="D2160" s="9">
        <v>11500</v>
      </c>
    </row>
    <row r="2161" spans="1:6" x14ac:dyDescent="0.2">
      <c r="B2161" s="2" t="s">
        <v>67</v>
      </c>
      <c r="C2161" s="2" t="s">
        <v>68</v>
      </c>
      <c r="D2161" s="9">
        <v>328518</v>
      </c>
    </row>
    <row r="2162" spans="1:6" x14ac:dyDescent="0.2">
      <c r="B2162" s="2" t="s">
        <v>69</v>
      </c>
      <c r="C2162" s="2" t="s">
        <v>70</v>
      </c>
      <c r="D2162" s="13">
        <v>25000</v>
      </c>
    </row>
    <row r="2163" spans="1:6" x14ac:dyDescent="0.2">
      <c r="B2163" s="2"/>
      <c r="C2163" s="5" t="s">
        <v>121</v>
      </c>
      <c r="D2163" s="9">
        <f>SUM(D2158:D2162)</f>
        <v>372518</v>
      </c>
      <c r="E2163" s="12"/>
      <c r="F2163" s="12"/>
    </row>
    <row r="2164" spans="1:6" x14ac:dyDescent="0.2">
      <c r="B2164" s="2"/>
      <c r="C2164" s="2"/>
    </row>
    <row r="2165" spans="1:6" x14ac:dyDescent="0.2">
      <c r="B2165" s="2" t="s">
        <v>71</v>
      </c>
      <c r="C2165" s="2" t="s">
        <v>72</v>
      </c>
      <c r="D2165" s="13">
        <v>25000</v>
      </c>
    </row>
    <row r="2166" spans="1:6" x14ac:dyDescent="0.2">
      <c r="B2166" s="2"/>
      <c r="C2166" s="5" t="s">
        <v>122</v>
      </c>
      <c r="D2166" s="9">
        <f>SUM(D2165:D2165)</f>
        <v>25000</v>
      </c>
    </row>
    <row r="2167" spans="1:6" x14ac:dyDescent="0.2">
      <c r="B2167" s="2"/>
      <c r="C2167" s="2"/>
    </row>
    <row r="2168" spans="1:6" x14ac:dyDescent="0.2">
      <c r="B2168" s="27" t="s">
        <v>131</v>
      </c>
      <c r="C2168" s="27"/>
      <c r="D2168" s="22">
        <f>+D2163+D2166</f>
        <v>397518</v>
      </c>
    </row>
    <row r="2170" spans="1:6" ht="16.5" thickBot="1" x14ac:dyDescent="0.3">
      <c r="B2170" s="31" t="s">
        <v>147</v>
      </c>
      <c r="C2170" s="31"/>
      <c r="D2170" s="6">
        <f>+D2065+D2081+D2106+D2122+D2133+D2153+D2168+D2089</f>
        <v>11897677</v>
      </c>
    </row>
    <row r="2171" spans="1:6" ht="13.5" thickTop="1" x14ac:dyDescent="0.2"/>
    <row r="2173" spans="1:6" ht="13.5" thickBot="1" x14ac:dyDescent="0.25">
      <c r="B2173" s="2"/>
      <c r="C2173" s="2"/>
    </row>
    <row r="2174" spans="1:6" ht="18.75" thickBot="1" x14ac:dyDescent="0.3">
      <c r="A2174" s="28" t="s">
        <v>287</v>
      </c>
      <c r="B2174" s="29"/>
      <c r="C2174" s="29"/>
      <c r="D2174" s="30"/>
    </row>
    <row r="2175" spans="1:6" ht="18" x14ac:dyDescent="0.25">
      <c r="A2175" s="3"/>
      <c r="B2175" s="3"/>
      <c r="C2175" s="3"/>
      <c r="D2175" s="37"/>
    </row>
    <row r="2176" spans="1:6" x14ac:dyDescent="0.2">
      <c r="A2176" s="19" t="s">
        <v>105</v>
      </c>
      <c r="B2176" s="2"/>
      <c r="C2176" s="2"/>
    </row>
    <row r="2178" spans="2:6" x14ac:dyDescent="0.2">
      <c r="B2178" s="2" t="s">
        <v>119</v>
      </c>
      <c r="C2178" s="2" t="s">
        <v>91</v>
      </c>
      <c r="D2178" s="4">
        <v>6116047</v>
      </c>
    </row>
    <row r="2179" spans="2:6" x14ac:dyDescent="0.2">
      <c r="B2179" s="2"/>
      <c r="C2179" s="5" t="s">
        <v>120</v>
      </c>
      <c r="D2179" s="9">
        <f>SUM(D2178)</f>
        <v>6116047</v>
      </c>
    </row>
    <row r="2180" spans="2:6" x14ac:dyDescent="0.2">
      <c r="B2180" s="2"/>
      <c r="C2180" s="2"/>
    </row>
    <row r="2181" spans="2:6" x14ac:dyDescent="0.2">
      <c r="B2181" s="2" t="s">
        <v>1</v>
      </c>
      <c r="C2181" s="2" t="s">
        <v>2</v>
      </c>
      <c r="D2181" s="9">
        <v>3250</v>
      </c>
    </row>
    <row r="2182" spans="2:6" x14ac:dyDescent="0.2">
      <c r="B2182" s="2" t="s">
        <v>11</v>
      </c>
      <c r="C2182" s="2" t="s">
        <v>12</v>
      </c>
      <c r="D2182" s="13">
        <v>12821</v>
      </c>
    </row>
    <row r="2183" spans="2:6" x14ac:dyDescent="0.2">
      <c r="B2183" s="2"/>
      <c r="C2183" s="5" t="s">
        <v>121</v>
      </c>
      <c r="D2183" s="9">
        <f>SUM(D2181:D2182)</f>
        <v>16071</v>
      </c>
      <c r="E2183" s="12"/>
      <c r="F2183" s="12"/>
    </row>
    <row r="2184" spans="2:6" x14ac:dyDescent="0.2">
      <c r="B2184" s="2"/>
      <c r="C2184" s="2"/>
    </row>
    <row r="2185" spans="2:6" x14ac:dyDescent="0.2">
      <c r="B2185" s="2" t="s">
        <v>15</v>
      </c>
      <c r="C2185" s="2" t="s">
        <v>16</v>
      </c>
      <c r="D2185" s="9">
        <v>7000</v>
      </c>
    </row>
    <row r="2186" spans="2:6" x14ac:dyDescent="0.2">
      <c r="B2186" s="2" t="s">
        <v>57</v>
      </c>
      <c r="C2186" s="2" t="s">
        <v>58</v>
      </c>
      <c r="D2186" s="9">
        <v>1650</v>
      </c>
    </row>
    <row r="2187" spans="2:6" x14ac:dyDescent="0.2">
      <c r="B2187" s="2" t="s">
        <v>25</v>
      </c>
      <c r="C2187" s="2" t="s">
        <v>26</v>
      </c>
      <c r="D2187" s="9">
        <v>1500</v>
      </c>
    </row>
    <row r="2188" spans="2:6" x14ac:dyDescent="0.2">
      <c r="B2188" s="2" t="s">
        <v>29</v>
      </c>
      <c r="C2188" s="2" t="s">
        <v>30</v>
      </c>
      <c r="D2188" s="13">
        <v>66386</v>
      </c>
    </row>
    <row r="2189" spans="2:6" x14ac:dyDescent="0.2">
      <c r="B2189" s="2"/>
      <c r="C2189" s="5" t="s">
        <v>122</v>
      </c>
      <c r="D2189" s="9">
        <f>SUM(D2185:D2188)</f>
        <v>76536</v>
      </c>
    </row>
    <row r="2190" spans="2:6" x14ac:dyDescent="0.2">
      <c r="B2190" s="2"/>
      <c r="C2190" s="2"/>
    </row>
    <row r="2191" spans="2:6" x14ac:dyDescent="0.2">
      <c r="B2191" s="27" t="s">
        <v>114</v>
      </c>
      <c r="C2191" s="27"/>
      <c r="D2191" s="22">
        <f>+D2179+D2183+D2189</f>
        <v>6208654</v>
      </c>
    </row>
    <row r="2193" spans="1:6" x14ac:dyDescent="0.2">
      <c r="B2193" s="2"/>
      <c r="C2193" s="2"/>
    </row>
    <row r="2194" spans="1:6" x14ac:dyDescent="0.2">
      <c r="A2194" s="19" t="s">
        <v>106</v>
      </c>
      <c r="B2194" s="2"/>
      <c r="C2194" s="2"/>
    </row>
    <row r="2196" spans="1:6" x14ac:dyDescent="0.2">
      <c r="B2196" s="2" t="s">
        <v>119</v>
      </c>
      <c r="C2196" s="2" t="s">
        <v>91</v>
      </c>
      <c r="D2196" s="13">
        <v>79850</v>
      </c>
    </row>
    <row r="2197" spans="1:6" x14ac:dyDescent="0.2">
      <c r="B2197" s="2"/>
      <c r="C2197" s="5" t="s">
        <v>120</v>
      </c>
      <c r="D2197" s="9">
        <f>SUM(D2196)</f>
        <v>79850</v>
      </c>
    </row>
    <row r="2198" spans="1:6" x14ac:dyDescent="0.2">
      <c r="B2198" s="2"/>
      <c r="C2198" s="2"/>
    </row>
    <row r="2199" spans="1:6" x14ac:dyDescent="0.2">
      <c r="B2199" s="2" t="s">
        <v>1</v>
      </c>
      <c r="C2199" s="2" t="s">
        <v>2</v>
      </c>
      <c r="D2199" s="9">
        <v>500</v>
      </c>
    </row>
    <row r="2200" spans="1:6" x14ac:dyDescent="0.2">
      <c r="B2200" s="2" t="s">
        <v>5</v>
      </c>
      <c r="C2200" s="2" t="s">
        <v>6</v>
      </c>
      <c r="D2200" s="13">
        <v>1000</v>
      </c>
    </row>
    <row r="2201" spans="1:6" x14ac:dyDescent="0.2">
      <c r="B2201" s="2"/>
      <c r="C2201" s="5" t="s">
        <v>121</v>
      </c>
      <c r="D2201" s="9">
        <f>SUM(D2199:D2200)</f>
        <v>1500</v>
      </c>
      <c r="E2201" s="12"/>
      <c r="F2201" s="12"/>
    </row>
    <row r="2202" spans="1:6" x14ac:dyDescent="0.2">
      <c r="B2202" s="2"/>
      <c r="C2202" s="2"/>
    </row>
    <row r="2203" spans="1:6" x14ac:dyDescent="0.2">
      <c r="B2203" s="2" t="s">
        <v>15</v>
      </c>
      <c r="C2203" s="2" t="s">
        <v>16</v>
      </c>
      <c r="D2203" s="9">
        <v>6000</v>
      </c>
    </row>
    <row r="2204" spans="1:6" x14ac:dyDescent="0.2">
      <c r="B2204" s="2" t="s">
        <v>21</v>
      </c>
      <c r="C2204" s="2" t="s">
        <v>22</v>
      </c>
      <c r="D2204" s="9">
        <v>8000</v>
      </c>
    </row>
    <row r="2205" spans="1:6" x14ac:dyDescent="0.2">
      <c r="B2205" s="2" t="s">
        <v>29</v>
      </c>
      <c r="C2205" s="2" t="s">
        <v>30</v>
      </c>
      <c r="D2205" s="13">
        <v>6000</v>
      </c>
    </row>
    <row r="2206" spans="1:6" x14ac:dyDescent="0.2">
      <c r="B2206" s="2"/>
      <c r="C2206" s="5" t="s">
        <v>122</v>
      </c>
      <c r="D2206" s="9">
        <f>SUM(D2203:D2205)</f>
        <v>20000</v>
      </c>
    </row>
    <row r="2207" spans="1:6" x14ac:dyDescent="0.2">
      <c r="B2207" s="2"/>
      <c r="C2207" s="2"/>
    </row>
    <row r="2208" spans="1:6" x14ac:dyDescent="0.2">
      <c r="B2208" s="27" t="s">
        <v>113</v>
      </c>
      <c r="C2208" s="27"/>
      <c r="D2208" s="22">
        <f>+D2197+D2201+D2206</f>
        <v>101350</v>
      </c>
    </row>
    <row r="2209" spans="1:4" x14ac:dyDescent="0.2">
      <c r="B2209" s="25"/>
      <c r="C2209" s="25"/>
      <c r="D2209" s="21"/>
    </row>
    <row r="2210" spans="1:4" x14ac:dyDescent="0.2">
      <c r="B2210" s="25"/>
      <c r="C2210" s="25"/>
      <c r="D2210" s="21"/>
    </row>
    <row r="2211" spans="1:4" x14ac:dyDescent="0.2">
      <c r="A2211" s="19" t="s">
        <v>107</v>
      </c>
      <c r="B2211" s="2"/>
      <c r="C2211" s="2"/>
    </row>
    <row r="2213" spans="1:4" x14ac:dyDescent="0.2">
      <c r="B2213" s="2" t="s">
        <v>119</v>
      </c>
      <c r="C2213" s="2" t="s">
        <v>91</v>
      </c>
      <c r="D2213" s="13">
        <v>224963</v>
      </c>
    </row>
    <row r="2214" spans="1:4" x14ac:dyDescent="0.2">
      <c r="B2214" s="2"/>
      <c r="C2214" s="5" t="s">
        <v>120</v>
      </c>
      <c r="D2214" s="9">
        <f>SUM(D2213)</f>
        <v>224963</v>
      </c>
    </row>
    <row r="2215" spans="1:4" x14ac:dyDescent="0.2">
      <c r="B2215" s="2"/>
      <c r="C2215" s="2"/>
    </row>
    <row r="2216" spans="1:4" x14ac:dyDescent="0.2">
      <c r="B2216" s="27" t="s">
        <v>125</v>
      </c>
      <c r="C2216" s="27"/>
      <c r="D2216" s="22">
        <f>+D2214</f>
        <v>224963</v>
      </c>
    </row>
    <row r="2217" spans="1:4" x14ac:dyDescent="0.2">
      <c r="B2217" s="25"/>
      <c r="C2217" s="25"/>
      <c r="D2217" s="21"/>
    </row>
    <row r="2218" spans="1:4" x14ac:dyDescent="0.2">
      <c r="B2218" s="25"/>
      <c r="C2218" s="25"/>
      <c r="D2218" s="21"/>
    </row>
    <row r="2219" spans="1:4" x14ac:dyDescent="0.2">
      <c r="A2219" s="19" t="s">
        <v>108</v>
      </c>
      <c r="B2219" s="2"/>
      <c r="C2219" s="2"/>
    </row>
    <row r="2221" spans="1:4" x14ac:dyDescent="0.2">
      <c r="B2221" s="2" t="s">
        <v>119</v>
      </c>
      <c r="C2221" s="2" t="s">
        <v>91</v>
      </c>
      <c r="D2221" s="13">
        <v>574780</v>
      </c>
    </row>
    <row r="2222" spans="1:4" x14ac:dyDescent="0.2">
      <c r="B2222" s="2"/>
      <c r="C2222" s="5" t="s">
        <v>120</v>
      </c>
      <c r="D2222" s="9">
        <f>SUM(D2221)</f>
        <v>574780</v>
      </c>
    </row>
    <row r="2223" spans="1:4" x14ac:dyDescent="0.2">
      <c r="B2223" s="2"/>
      <c r="C2223" s="5"/>
    </row>
    <row r="2224" spans="1:4" x14ac:dyDescent="0.2">
      <c r="B2224" s="2"/>
      <c r="C2224" s="5"/>
    </row>
    <row r="2225" spans="1:5" x14ac:dyDescent="0.2">
      <c r="B2225" s="2" t="s">
        <v>29</v>
      </c>
      <c r="C2225" s="2" t="s">
        <v>30</v>
      </c>
      <c r="D2225" s="13">
        <v>11000</v>
      </c>
    </row>
    <row r="2226" spans="1:5" x14ac:dyDescent="0.2">
      <c r="B2226" s="2"/>
      <c r="C2226" s="5" t="s">
        <v>122</v>
      </c>
      <c r="D2226" s="9">
        <f>SUM(D2225:D2225)</f>
        <v>11000</v>
      </c>
    </row>
    <row r="2227" spans="1:5" x14ac:dyDescent="0.2">
      <c r="B2227" s="2"/>
      <c r="C2227" s="2"/>
    </row>
    <row r="2228" spans="1:5" x14ac:dyDescent="0.2">
      <c r="B2228" s="27" t="s">
        <v>126</v>
      </c>
      <c r="C2228" s="27"/>
      <c r="D2228" s="22">
        <f>+D2222+D2226</f>
        <v>585780</v>
      </c>
    </row>
    <row r="2230" spans="1:5" x14ac:dyDescent="0.2">
      <c r="B2230" s="2"/>
      <c r="C2230" s="2"/>
    </row>
    <row r="2231" spans="1:5" x14ac:dyDescent="0.2">
      <c r="A2231" s="19" t="s">
        <v>109</v>
      </c>
      <c r="B2231" s="2"/>
      <c r="C2231" s="2"/>
    </row>
    <row r="2233" spans="1:5" x14ac:dyDescent="0.2">
      <c r="B2233" s="2" t="s">
        <v>119</v>
      </c>
      <c r="C2233" s="2" t="s">
        <v>91</v>
      </c>
      <c r="D2233" s="13">
        <v>287567</v>
      </c>
    </row>
    <row r="2234" spans="1:5" x14ac:dyDescent="0.2">
      <c r="B2234" s="2"/>
      <c r="C2234" s="5" t="s">
        <v>120</v>
      </c>
      <c r="D2234" s="9">
        <f>SUM(D2233)</f>
        <v>287567</v>
      </c>
    </row>
    <row r="2235" spans="1:5" x14ac:dyDescent="0.2">
      <c r="B2235" s="2"/>
      <c r="C2235" s="2"/>
    </row>
    <row r="2236" spans="1:5" x14ac:dyDescent="0.2">
      <c r="B2236" s="2" t="s">
        <v>21</v>
      </c>
      <c r="C2236" s="2" t="s">
        <v>22</v>
      </c>
      <c r="D2236" s="9">
        <v>150</v>
      </c>
    </row>
    <row r="2237" spans="1:5" x14ac:dyDescent="0.2">
      <c r="B2237" s="2" t="s">
        <v>29</v>
      </c>
      <c r="C2237" s="2" t="s">
        <v>30</v>
      </c>
      <c r="D2237" s="13">
        <v>2200</v>
      </c>
    </row>
    <row r="2238" spans="1:5" x14ac:dyDescent="0.2">
      <c r="B2238" s="2"/>
      <c r="C2238" s="5" t="s">
        <v>122</v>
      </c>
      <c r="D2238" s="9">
        <f>SUM(D2236:D2237)</f>
        <v>2350</v>
      </c>
      <c r="E2238" s="12"/>
    </row>
    <row r="2239" spans="1:5" x14ac:dyDescent="0.2">
      <c r="B2239" s="2"/>
      <c r="C2239" s="2"/>
    </row>
    <row r="2240" spans="1:5" x14ac:dyDescent="0.2">
      <c r="B2240" s="2" t="s">
        <v>31</v>
      </c>
      <c r="C2240" s="2" t="s">
        <v>32</v>
      </c>
      <c r="D2240" s="9">
        <v>300</v>
      </c>
    </row>
    <row r="2241" spans="1:4" x14ac:dyDescent="0.2">
      <c r="B2241" s="2" t="s">
        <v>42</v>
      </c>
      <c r="C2241" s="2" t="s">
        <v>280</v>
      </c>
      <c r="D2241" s="13">
        <v>150</v>
      </c>
    </row>
    <row r="2242" spans="1:4" x14ac:dyDescent="0.2">
      <c r="B2242" s="2"/>
      <c r="C2242" s="5" t="s">
        <v>123</v>
      </c>
      <c r="D2242" s="9">
        <f>SUM(D2240:D2241)</f>
        <v>450</v>
      </c>
    </row>
    <row r="2243" spans="1:4" x14ac:dyDescent="0.2">
      <c r="B2243" s="2"/>
      <c r="C2243" s="2"/>
    </row>
    <row r="2244" spans="1:4" x14ac:dyDescent="0.2">
      <c r="B2244" s="27" t="s">
        <v>127</v>
      </c>
      <c r="C2244" s="27"/>
      <c r="D2244" s="22">
        <f>+D2234+D2238+D2242</f>
        <v>290367</v>
      </c>
    </row>
    <row r="2247" spans="1:4" x14ac:dyDescent="0.2">
      <c r="B2247" s="2"/>
      <c r="C2247" s="2"/>
    </row>
    <row r="2248" spans="1:4" x14ac:dyDescent="0.2">
      <c r="A2248" s="19" t="s">
        <v>111</v>
      </c>
      <c r="B2248" s="2"/>
      <c r="C2248" s="2"/>
    </row>
    <row r="2250" spans="1:4" x14ac:dyDescent="0.2">
      <c r="B2250" s="2" t="s">
        <v>119</v>
      </c>
      <c r="C2250" s="2" t="s">
        <v>91</v>
      </c>
      <c r="D2250" s="13">
        <v>89151</v>
      </c>
    </row>
    <row r="2251" spans="1:4" x14ac:dyDescent="0.2">
      <c r="B2251" s="2"/>
      <c r="C2251" s="5" t="s">
        <v>120</v>
      </c>
      <c r="D2251" s="9">
        <f>SUM(D2250)</f>
        <v>89151</v>
      </c>
    </row>
    <row r="2252" spans="1:4" x14ac:dyDescent="0.2">
      <c r="B2252" s="2"/>
      <c r="C2252" s="2"/>
    </row>
    <row r="2253" spans="1:4" x14ac:dyDescent="0.2">
      <c r="B2253" s="2" t="s">
        <v>29</v>
      </c>
      <c r="C2253" s="2" t="s">
        <v>30</v>
      </c>
      <c r="D2253" s="13">
        <v>3900</v>
      </c>
    </row>
    <row r="2254" spans="1:4" x14ac:dyDescent="0.2">
      <c r="B2254" s="2"/>
      <c r="C2254" s="5" t="s">
        <v>122</v>
      </c>
      <c r="D2254" s="9">
        <f>SUM(D2253)</f>
        <v>3900</v>
      </c>
    </row>
    <row r="2255" spans="1:4" x14ac:dyDescent="0.2">
      <c r="B2255" s="2"/>
      <c r="C2255" s="2"/>
    </row>
    <row r="2256" spans="1:4" x14ac:dyDescent="0.2">
      <c r="B2256" s="27" t="s">
        <v>129</v>
      </c>
      <c r="C2256" s="27"/>
      <c r="D2256" s="22">
        <f>+D2251+D2254</f>
        <v>93051</v>
      </c>
    </row>
    <row r="2258" spans="1:6" x14ac:dyDescent="0.2">
      <c r="B2258" s="2"/>
      <c r="C2258" s="2"/>
    </row>
    <row r="2259" spans="1:6" x14ac:dyDescent="0.2">
      <c r="A2259" s="19" t="s">
        <v>90</v>
      </c>
      <c r="B2259" s="2"/>
      <c r="C2259" s="2"/>
    </row>
    <row r="2261" spans="1:6" x14ac:dyDescent="0.2">
      <c r="B2261" s="2" t="s">
        <v>119</v>
      </c>
      <c r="C2261" s="2" t="s">
        <v>91</v>
      </c>
      <c r="D2261" s="13">
        <v>132107</v>
      </c>
    </row>
    <row r="2262" spans="1:6" x14ac:dyDescent="0.2">
      <c r="B2262" s="2"/>
      <c r="C2262" s="5" t="s">
        <v>120</v>
      </c>
      <c r="D2262" s="9">
        <f>SUM(D2261)</f>
        <v>132107</v>
      </c>
    </row>
    <row r="2263" spans="1:6" x14ac:dyDescent="0.2">
      <c r="B2263" s="2"/>
      <c r="C2263" s="2"/>
    </row>
    <row r="2264" spans="1:6" x14ac:dyDescent="0.2">
      <c r="B2264" s="2" t="s">
        <v>1</v>
      </c>
      <c r="C2264" s="2" t="s">
        <v>2</v>
      </c>
      <c r="D2264" s="13">
        <v>1118</v>
      </c>
    </row>
    <row r="2265" spans="1:6" x14ac:dyDescent="0.2">
      <c r="B2265" s="2"/>
      <c r="C2265" s="5" t="s">
        <v>121</v>
      </c>
      <c r="D2265" s="9">
        <f>SUM(D2263:D2264)</f>
        <v>1118</v>
      </c>
      <c r="E2265" s="12"/>
      <c r="F2265" s="12"/>
    </row>
    <row r="2266" spans="1:6" x14ac:dyDescent="0.2">
      <c r="B2266" s="2"/>
      <c r="C2266" s="2"/>
    </row>
    <row r="2267" spans="1:6" x14ac:dyDescent="0.2">
      <c r="B2267" s="2" t="s">
        <v>29</v>
      </c>
      <c r="C2267" s="2" t="s">
        <v>30</v>
      </c>
      <c r="D2267" s="13">
        <v>30286</v>
      </c>
    </row>
    <row r="2268" spans="1:6" x14ac:dyDescent="0.2">
      <c r="B2268" s="2"/>
      <c r="C2268" s="5" t="s">
        <v>122</v>
      </c>
      <c r="D2268" s="9">
        <f>SUM(D2267:D2267)</f>
        <v>30286</v>
      </c>
    </row>
    <row r="2269" spans="1:6" x14ac:dyDescent="0.2">
      <c r="B2269" s="2"/>
      <c r="C2269" s="5"/>
    </row>
    <row r="2270" spans="1:6" x14ac:dyDescent="0.2">
      <c r="B2270" s="2" t="s">
        <v>33</v>
      </c>
      <c r="C2270" s="2" t="s">
        <v>34</v>
      </c>
      <c r="D2270" s="13">
        <v>26146</v>
      </c>
    </row>
    <row r="2271" spans="1:6" x14ac:dyDescent="0.2">
      <c r="B2271" s="2"/>
      <c r="C2271" s="5" t="s">
        <v>123</v>
      </c>
      <c r="D2271" s="9">
        <f>SUM(D2270:D2270)</f>
        <v>26146</v>
      </c>
    </row>
    <row r="2272" spans="1:6" x14ac:dyDescent="0.2">
      <c r="B2272" s="2"/>
      <c r="C2272" s="2"/>
    </row>
    <row r="2273" spans="1:6" x14ac:dyDescent="0.2">
      <c r="B2273" s="27" t="s">
        <v>130</v>
      </c>
      <c r="C2273" s="27"/>
      <c r="D2273" s="22">
        <f>+D2262+D2268+D2271+D2265</f>
        <v>189657</v>
      </c>
    </row>
    <row r="2275" spans="1:6" x14ac:dyDescent="0.2">
      <c r="B2275" s="2"/>
      <c r="C2275" s="2"/>
    </row>
    <row r="2276" spans="1:6" x14ac:dyDescent="0.2">
      <c r="A2276" s="19" t="s">
        <v>102</v>
      </c>
      <c r="B2276" s="2"/>
      <c r="C2276" s="2"/>
    </row>
    <row r="2278" spans="1:6" x14ac:dyDescent="0.2">
      <c r="B2278" s="2" t="s">
        <v>3</v>
      </c>
      <c r="C2278" s="2" t="s">
        <v>4</v>
      </c>
      <c r="D2278" s="9">
        <v>2500</v>
      </c>
    </row>
    <row r="2279" spans="1:6" x14ac:dyDescent="0.2">
      <c r="B2279" s="2" t="s">
        <v>65</v>
      </c>
      <c r="C2279" s="2" t="s">
        <v>66</v>
      </c>
      <c r="D2279" s="9">
        <v>15000</v>
      </c>
    </row>
    <row r="2280" spans="1:6" x14ac:dyDescent="0.2">
      <c r="B2280" s="2" t="s">
        <v>7</v>
      </c>
      <c r="C2280" s="2" t="s">
        <v>8</v>
      </c>
      <c r="D2280" s="9">
        <v>13000</v>
      </c>
    </row>
    <row r="2281" spans="1:6" x14ac:dyDescent="0.2">
      <c r="B2281" s="2" t="s">
        <v>67</v>
      </c>
      <c r="C2281" s="2" t="s">
        <v>68</v>
      </c>
      <c r="D2281" s="9">
        <v>220930</v>
      </c>
    </row>
    <row r="2282" spans="1:6" x14ac:dyDescent="0.2">
      <c r="B2282" s="2" t="s">
        <v>69</v>
      </c>
      <c r="C2282" s="2" t="s">
        <v>70</v>
      </c>
      <c r="D2282" s="13">
        <v>10000</v>
      </c>
    </row>
    <row r="2283" spans="1:6" x14ac:dyDescent="0.2">
      <c r="B2283" s="2"/>
      <c r="C2283" s="5" t="s">
        <v>121</v>
      </c>
      <c r="D2283" s="9">
        <f>SUM(D2278:D2282)</f>
        <v>261430</v>
      </c>
      <c r="E2283" s="12"/>
      <c r="F2283" s="12"/>
    </row>
    <row r="2284" spans="1:6" x14ac:dyDescent="0.2">
      <c r="B2284" s="2"/>
      <c r="C2284" s="2"/>
    </row>
    <row r="2285" spans="1:6" x14ac:dyDescent="0.2">
      <c r="B2285" s="2" t="s">
        <v>71</v>
      </c>
      <c r="C2285" s="2" t="s">
        <v>72</v>
      </c>
      <c r="D2285" s="13">
        <v>15000</v>
      </c>
    </row>
    <row r="2286" spans="1:6" x14ac:dyDescent="0.2">
      <c r="B2286" s="2"/>
      <c r="C2286" s="5" t="s">
        <v>122</v>
      </c>
      <c r="D2286" s="9">
        <f>SUM(D2285)</f>
        <v>15000</v>
      </c>
    </row>
    <row r="2287" spans="1:6" x14ac:dyDescent="0.2">
      <c r="B2287" s="2"/>
      <c r="C2287" s="5"/>
    </row>
    <row r="2288" spans="1:6" x14ac:dyDescent="0.2">
      <c r="B2288" s="27" t="s">
        <v>131</v>
      </c>
      <c r="C2288" s="27"/>
      <c r="D2288" s="22">
        <f>+D2283+D2286</f>
        <v>276430</v>
      </c>
    </row>
    <row r="2290" spans="1:4" ht="16.5" thickBot="1" x14ac:dyDescent="0.3">
      <c r="B2290" s="31" t="s">
        <v>288</v>
      </c>
      <c r="C2290" s="31"/>
      <c r="D2290" s="6">
        <f>+D2191+D2208+D2228+D2244+D2256+D2273+D2288+D2216</f>
        <v>7970252</v>
      </c>
    </row>
    <row r="2291" spans="1:4" ht="13.5" thickTop="1" x14ac:dyDescent="0.2">
      <c r="B2291" s="2"/>
      <c r="C2291" s="2"/>
    </row>
    <row r="2292" spans="1:4" x14ac:dyDescent="0.2">
      <c r="B2292" s="2"/>
      <c r="C2292" s="2"/>
    </row>
    <row r="2293" spans="1:4" ht="13.5" thickBot="1" x14ac:dyDescent="0.25">
      <c r="B2293" s="2"/>
      <c r="C2293" s="2"/>
    </row>
    <row r="2294" spans="1:4" ht="18.75" thickBot="1" x14ac:dyDescent="0.3">
      <c r="A2294" s="28" t="s">
        <v>328</v>
      </c>
      <c r="B2294" s="29"/>
      <c r="C2294" s="29"/>
      <c r="D2294" s="30"/>
    </row>
    <row r="2295" spans="1:4" ht="18" x14ac:dyDescent="0.25">
      <c r="A2295" s="3"/>
      <c r="B2295" s="3"/>
      <c r="C2295" s="3"/>
      <c r="D2295" s="37"/>
    </row>
    <row r="2296" spans="1:4" x14ac:dyDescent="0.2">
      <c r="A2296" s="19" t="s">
        <v>105</v>
      </c>
      <c r="B2296" s="2"/>
      <c r="C2296" s="2"/>
    </row>
    <row r="2298" spans="1:4" x14ac:dyDescent="0.2">
      <c r="B2298" s="2" t="s">
        <v>119</v>
      </c>
      <c r="C2298" s="2" t="s">
        <v>91</v>
      </c>
      <c r="D2298" s="4">
        <v>7128442</v>
      </c>
    </row>
    <row r="2299" spans="1:4" x14ac:dyDescent="0.2">
      <c r="B2299" s="2"/>
      <c r="C2299" s="5" t="s">
        <v>120</v>
      </c>
      <c r="D2299" s="9">
        <f>SUM(D2298)</f>
        <v>7128442</v>
      </c>
    </row>
    <row r="2300" spans="1:4" x14ac:dyDescent="0.2">
      <c r="B2300" s="2"/>
      <c r="C2300" s="2"/>
    </row>
    <row r="2301" spans="1:4" x14ac:dyDescent="0.2">
      <c r="B2301" s="2" t="s">
        <v>1</v>
      </c>
      <c r="C2301" s="2" t="s">
        <v>2</v>
      </c>
      <c r="D2301" s="9">
        <v>3250</v>
      </c>
    </row>
    <row r="2302" spans="1:4" x14ac:dyDescent="0.2">
      <c r="B2302" s="2" t="s">
        <v>11</v>
      </c>
      <c r="C2302" s="2" t="s">
        <v>12</v>
      </c>
      <c r="D2302" s="13">
        <v>10271</v>
      </c>
    </row>
    <row r="2303" spans="1:4" x14ac:dyDescent="0.2">
      <c r="B2303" s="2"/>
      <c r="C2303" s="5" t="s">
        <v>121</v>
      </c>
      <c r="D2303" s="9">
        <f>SUM(D2301:D2302)</f>
        <v>13521</v>
      </c>
    </row>
    <row r="2304" spans="1:4" x14ac:dyDescent="0.2">
      <c r="B2304" s="2"/>
      <c r="C2304" s="2"/>
    </row>
    <row r="2305" spans="1:4" x14ac:dyDescent="0.2">
      <c r="B2305" s="2" t="s">
        <v>57</v>
      </c>
      <c r="C2305" s="2" t="s">
        <v>58</v>
      </c>
      <c r="D2305" s="9">
        <v>1750</v>
      </c>
    </row>
    <row r="2306" spans="1:4" x14ac:dyDescent="0.2">
      <c r="B2306" s="2" t="s">
        <v>25</v>
      </c>
      <c r="C2306" s="2" t="s">
        <v>26</v>
      </c>
      <c r="D2306" s="9">
        <v>10000</v>
      </c>
    </row>
    <row r="2307" spans="1:4" x14ac:dyDescent="0.2">
      <c r="B2307" s="2" t="s">
        <v>29</v>
      </c>
      <c r="C2307" s="2" t="s">
        <v>30</v>
      </c>
      <c r="D2307" s="13">
        <v>75451</v>
      </c>
    </row>
    <row r="2308" spans="1:4" x14ac:dyDescent="0.2">
      <c r="B2308" s="2"/>
      <c r="C2308" s="5" t="s">
        <v>122</v>
      </c>
      <c r="D2308" s="9">
        <f>SUM(D2305:D2307)</f>
        <v>87201</v>
      </c>
    </row>
    <row r="2309" spans="1:4" x14ac:dyDescent="0.2">
      <c r="B2309" s="2"/>
      <c r="C2309" s="2"/>
    </row>
    <row r="2310" spans="1:4" x14ac:dyDescent="0.2">
      <c r="B2310" s="2" t="s">
        <v>45</v>
      </c>
      <c r="C2310" s="2" t="s">
        <v>46</v>
      </c>
      <c r="D2310" s="13">
        <v>16500</v>
      </c>
    </row>
    <row r="2311" spans="1:4" x14ac:dyDescent="0.2">
      <c r="B2311" s="2"/>
      <c r="C2311" s="5" t="s">
        <v>123</v>
      </c>
      <c r="D2311" s="9">
        <f>SUM(D2310:D2310)</f>
        <v>16500</v>
      </c>
    </row>
    <row r="2312" spans="1:4" x14ac:dyDescent="0.2">
      <c r="B2312" s="2"/>
      <c r="C2312" s="2"/>
    </row>
    <row r="2313" spans="1:4" x14ac:dyDescent="0.2">
      <c r="B2313" s="27" t="s">
        <v>114</v>
      </c>
      <c r="C2313" s="27"/>
      <c r="D2313" s="22">
        <f>+D2299+D2303+D2308+D2311</f>
        <v>7245664</v>
      </c>
    </row>
    <row r="2315" spans="1:4" x14ac:dyDescent="0.2">
      <c r="B2315" s="2"/>
      <c r="C2315" s="2"/>
    </row>
    <row r="2316" spans="1:4" x14ac:dyDescent="0.2">
      <c r="A2316" s="19" t="s">
        <v>106</v>
      </c>
      <c r="B2316" s="2"/>
      <c r="C2316" s="2"/>
    </row>
    <row r="2318" spans="1:4" x14ac:dyDescent="0.2">
      <c r="B2318" s="2" t="s">
        <v>119</v>
      </c>
      <c r="C2318" s="2" t="s">
        <v>91</v>
      </c>
      <c r="D2318" s="13">
        <v>79602</v>
      </c>
    </row>
    <row r="2319" spans="1:4" x14ac:dyDescent="0.2">
      <c r="B2319" s="2"/>
      <c r="C2319" s="5" t="s">
        <v>120</v>
      </c>
      <c r="D2319" s="9">
        <f>SUM(D2318)</f>
        <v>79602</v>
      </c>
    </row>
    <row r="2320" spans="1:4" x14ac:dyDescent="0.2">
      <c r="B2320" s="2"/>
      <c r="C2320" s="2"/>
    </row>
    <row r="2321" spans="1:4" x14ac:dyDescent="0.2">
      <c r="B2321" s="2" t="s">
        <v>1</v>
      </c>
      <c r="C2321" s="2" t="s">
        <v>2</v>
      </c>
      <c r="D2321" s="9">
        <v>500</v>
      </c>
    </row>
    <row r="2322" spans="1:4" x14ac:dyDescent="0.2">
      <c r="B2322" s="2" t="s">
        <v>5</v>
      </c>
      <c r="C2322" s="2" t="s">
        <v>6</v>
      </c>
      <c r="D2322" s="13">
        <v>1000</v>
      </c>
    </row>
    <row r="2323" spans="1:4" x14ac:dyDescent="0.2">
      <c r="B2323" s="2"/>
      <c r="C2323" s="5" t="s">
        <v>121</v>
      </c>
      <c r="D2323" s="9">
        <f>SUM(D2321:D2322)</f>
        <v>1500</v>
      </c>
    </row>
    <row r="2324" spans="1:4" x14ac:dyDescent="0.2">
      <c r="B2324" s="2"/>
      <c r="C2324" s="5"/>
    </row>
    <row r="2325" spans="1:4" x14ac:dyDescent="0.2">
      <c r="B2325" s="2" t="s">
        <v>21</v>
      </c>
      <c r="C2325" s="2" t="s">
        <v>22</v>
      </c>
      <c r="D2325" s="13">
        <v>2500</v>
      </c>
    </row>
    <row r="2326" spans="1:4" x14ac:dyDescent="0.2">
      <c r="B2326" s="2"/>
      <c r="C2326" s="5" t="s">
        <v>122</v>
      </c>
      <c r="D2326" s="9">
        <f>+D2325</f>
        <v>2500</v>
      </c>
    </row>
    <row r="2327" spans="1:4" x14ac:dyDescent="0.2">
      <c r="B2327" s="2"/>
      <c r="C2327" s="2"/>
    </row>
    <row r="2328" spans="1:4" x14ac:dyDescent="0.2">
      <c r="B2328" s="27" t="s">
        <v>113</v>
      </c>
      <c r="C2328" s="27"/>
      <c r="D2328" s="22">
        <f>+D2319+D2323+D2326</f>
        <v>83602</v>
      </c>
    </row>
    <row r="2330" spans="1:4" x14ac:dyDescent="0.2">
      <c r="B2330" s="2"/>
      <c r="C2330" s="2"/>
    </row>
    <row r="2331" spans="1:4" x14ac:dyDescent="0.2">
      <c r="A2331" s="19" t="s">
        <v>107</v>
      </c>
      <c r="B2331" s="2"/>
      <c r="C2331" s="2"/>
    </row>
    <row r="2333" spans="1:4" x14ac:dyDescent="0.2">
      <c r="B2333" s="2" t="s">
        <v>119</v>
      </c>
      <c r="C2333" s="2" t="s">
        <v>91</v>
      </c>
      <c r="D2333" s="13">
        <v>307300</v>
      </c>
    </row>
    <row r="2334" spans="1:4" x14ac:dyDescent="0.2">
      <c r="B2334" s="2"/>
      <c r="C2334" s="5" t="s">
        <v>120</v>
      </c>
      <c r="D2334" s="9">
        <f>SUM(D2333)</f>
        <v>307300</v>
      </c>
    </row>
    <row r="2335" spans="1:4" x14ac:dyDescent="0.2">
      <c r="B2335" s="2"/>
      <c r="C2335" s="2"/>
    </row>
    <row r="2336" spans="1:4" x14ac:dyDescent="0.2">
      <c r="B2336" s="27" t="s">
        <v>125</v>
      </c>
      <c r="C2336" s="27"/>
      <c r="D2336" s="22">
        <f>+D2334</f>
        <v>307300</v>
      </c>
    </row>
    <row r="2337" spans="1:4" x14ac:dyDescent="0.2">
      <c r="B2337" s="2"/>
      <c r="C2337" s="2"/>
    </row>
    <row r="2338" spans="1:4" x14ac:dyDescent="0.2">
      <c r="B2338" s="2"/>
      <c r="C2338" s="2"/>
    </row>
    <row r="2339" spans="1:4" x14ac:dyDescent="0.2">
      <c r="A2339" s="19" t="s">
        <v>108</v>
      </c>
      <c r="B2339" s="2"/>
      <c r="C2339" s="2"/>
    </row>
    <row r="2341" spans="1:4" x14ac:dyDescent="0.2">
      <c r="B2341" s="2" t="s">
        <v>119</v>
      </c>
      <c r="C2341" s="2" t="s">
        <v>91</v>
      </c>
      <c r="D2341" s="13">
        <v>797364</v>
      </c>
    </row>
    <row r="2342" spans="1:4" x14ac:dyDescent="0.2">
      <c r="B2342" s="2"/>
      <c r="C2342" s="5" t="s">
        <v>120</v>
      </c>
      <c r="D2342" s="9">
        <f>SUM(D2341)</f>
        <v>797364</v>
      </c>
    </row>
    <row r="2343" spans="1:4" x14ac:dyDescent="0.2">
      <c r="B2343" s="2"/>
      <c r="C2343" s="2"/>
    </row>
    <row r="2344" spans="1:4" x14ac:dyDescent="0.2">
      <c r="B2344" s="2" t="s">
        <v>29</v>
      </c>
      <c r="C2344" s="2" t="s">
        <v>30</v>
      </c>
      <c r="D2344" s="13">
        <v>500</v>
      </c>
    </row>
    <row r="2345" spans="1:4" x14ac:dyDescent="0.2">
      <c r="B2345" s="2"/>
      <c r="C2345" s="5" t="s">
        <v>122</v>
      </c>
      <c r="D2345" s="9">
        <f>SUM(D2344:D2344)</f>
        <v>500</v>
      </c>
    </row>
    <row r="2346" spans="1:4" x14ac:dyDescent="0.2">
      <c r="B2346" s="2"/>
      <c r="C2346" s="5"/>
    </row>
    <row r="2347" spans="1:4" x14ac:dyDescent="0.2">
      <c r="B2347" s="2" t="s">
        <v>31</v>
      </c>
      <c r="C2347" s="2" t="s">
        <v>32</v>
      </c>
      <c r="D2347" s="9">
        <v>2300</v>
      </c>
    </row>
    <row r="2348" spans="1:4" x14ac:dyDescent="0.2">
      <c r="B2348" s="2" t="s">
        <v>40</v>
      </c>
      <c r="C2348" s="2" t="s">
        <v>41</v>
      </c>
      <c r="D2348" s="13">
        <v>3700</v>
      </c>
    </row>
    <row r="2349" spans="1:4" x14ac:dyDescent="0.2">
      <c r="B2349" s="2"/>
      <c r="C2349" s="5" t="s">
        <v>123</v>
      </c>
      <c r="D2349" s="9">
        <f>SUM(D2347:D2348)</f>
        <v>6000</v>
      </c>
    </row>
    <row r="2350" spans="1:4" x14ac:dyDescent="0.2">
      <c r="B2350" s="2"/>
      <c r="C2350" s="2"/>
    </row>
    <row r="2351" spans="1:4" x14ac:dyDescent="0.2">
      <c r="B2351" s="27" t="s">
        <v>126</v>
      </c>
      <c r="C2351" s="27"/>
      <c r="D2351" s="22">
        <f>+D2342+D2345+D2349</f>
        <v>803864</v>
      </c>
    </row>
    <row r="2353" spans="1:4" x14ac:dyDescent="0.2">
      <c r="B2353" s="2"/>
      <c r="C2353" s="2"/>
    </row>
    <row r="2354" spans="1:4" x14ac:dyDescent="0.2">
      <c r="A2354" s="19" t="s">
        <v>109</v>
      </c>
      <c r="B2354" s="2"/>
      <c r="C2354" s="2"/>
    </row>
    <row r="2356" spans="1:4" x14ac:dyDescent="0.2">
      <c r="B2356" s="2" t="s">
        <v>119</v>
      </c>
      <c r="C2356" s="2" t="s">
        <v>91</v>
      </c>
      <c r="D2356" s="13">
        <v>277172</v>
      </c>
    </row>
    <row r="2357" spans="1:4" x14ac:dyDescent="0.2">
      <c r="B2357" s="2"/>
      <c r="C2357" s="5" t="s">
        <v>120</v>
      </c>
      <c r="D2357" s="9">
        <f>SUM(D2356)</f>
        <v>277172</v>
      </c>
    </row>
    <row r="2358" spans="1:4" x14ac:dyDescent="0.2">
      <c r="B2358" s="2"/>
      <c r="C2358" s="2"/>
    </row>
    <row r="2359" spans="1:4" x14ac:dyDescent="0.2">
      <c r="B2359" s="2" t="s">
        <v>21</v>
      </c>
      <c r="C2359" s="2" t="s">
        <v>22</v>
      </c>
      <c r="D2359" s="9">
        <v>150</v>
      </c>
    </row>
    <row r="2360" spans="1:4" x14ac:dyDescent="0.2">
      <c r="B2360" s="2" t="s">
        <v>29</v>
      </c>
      <c r="C2360" s="2" t="s">
        <v>30</v>
      </c>
      <c r="D2360" s="13">
        <v>1550</v>
      </c>
    </row>
    <row r="2361" spans="1:4" x14ac:dyDescent="0.2">
      <c r="B2361" s="2"/>
      <c r="C2361" s="5" t="s">
        <v>122</v>
      </c>
      <c r="D2361" s="9">
        <f>SUM(D2359:D2360)</f>
        <v>1700</v>
      </c>
    </row>
    <row r="2362" spans="1:4" x14ac:dyDescent="0.2">
      <c r="B2362" s="2"/>
      <c r="C2362" s="2"/>
    </row>
    <row r="2363" spans="1:4" x14ac:dyDescent="0.2">
      <c r="B2363" s="2" t="s">
        <v>31</v>
      </c>
      <c r="C2363" s="2" t="s">
        <v>32</v>
      </c>
      <c r="D2363" s="9">
        <v>300</v>
      </c>
    </row>
    <row r="2364" spans="1:4" x14ac:dyDescent="0.2">
      <c r="B2364" s="2" t="s">
        <v>42</v>
      </c>
      <c r="C2364" s="2" t="s">
        <v>280</v>
      </c>
      <c r="D2364" s="13">
        <v>100</v>
      </c>
    </row>
    <row r="2365" spans="1:4" x14ac:dyDescent="0.2">
      <c r="B2365" s="2"/>
      <c r="C2365" s="5" t="s">
        <v>123</v>
      </c>
      <c r="D2365" s="9">
        <f>SUM(D2363:D2364)</f>
        <v>400</v>
      </c>
    </row>
    <row r="2366" spans="1:4" x14ac:dyDescent="0.2">
      <c r="B2366" s="2"/>
      <c r="C2366" s="2"/>
    </row>
    <row r="2367" spans="1:4" x14ac:dyDescent="0.2">
      <c r="B2367" s="27" t="s">
        <v>127</v>
      </c>
      <c r="C2367" s="27"/>
      <c r="D2367" s="22">
        <f>+D2357+D2361+D2365</f>
        <v>279272</v>
      </c>
    </row>
    <row r="2369" spans="1:4" x14ac:dyDescent="0.2">
      <c r="B2369" s="2"/>
      <c r="C2369" s="2"/>
    </row>
    <row r="2370" spans="1:4" x14ac:dyDescent="0.2">
      <c r="A2370" s="19" t="s">
        <v>111</v>
      </c>
      <c r="B2370" s="2"/>
      <c r="C2370" s="2"/>
    </row>
    <row r="2372" spans="1:4" x14ac:dyDescent="0.2">
      <c r="B2372" s="2" t="s">
        <v>119</v>
      </c>
      <c r="C2372" s="2" t="s">
        <v>91</v>
      </c>
      <c r="D2372" s="13">
        <v>96639</v>
      </c>
    </row>
    <row r="2373" spans="1:4" x14ac:dyDescent="0.2">
      <c r="B2373" s="2"/>
      <c r="C2373" s="5" t="s">
        <v>120</v>
      </c>
      <c r="D2373" s="9">
        <f>SUM(D2372)</f>
        <v>96639</v>
      </c>
    </row>
    <row r="2374" spans="1:4" x14ac:dyDescent="0.2">
      <c r="B2374" s="2"/>
      <c r="C2374" s="2"/>
    </row>
    <row r="2375" spans="1:4" x14ac:dyDescent="0.2">
      <c r="B2375" s="2" t="s">
        <v>29</v>
      </c>
      <c r="C2375" s="2" t="s">
        <v>30</v>
      </c>
      <c r="D2375" s="13">
        <v>1900</v>
      </c>
    </row>
    <row r="2376" spans="1:4" x14ac:dyDescent="0.2">
      <c r="B2376" s="2"/>
      <c r="C2376" s="5" t="s">
        <v>122</v>
      </c>
      <c r="D2376" s="9">
        <f>SUM(D2375)</f>
        <v>1900</v>
      </c>
    </row>
    <row r="2377" spans="1:4" x14ac:dyDescent="0.2">
      <c r="B2377" s="2"/>
      <c r="C2377" s="2"/>
    </row>
    <row r="2378" spans="1:4" x14ac:dyDescent="0.2">
      <c r="B2378" s="27" t="s">
        <v>129</v>
      </c>
      <c r="C2378" s="27"/>
      <c r="D2378" s="22">
        <f>+D2373+D2376</f>
        <v>98539</v>
      </c>
    </row>
    <row r="2380" spans="1:4" x14ac:dyDescent="0.2">
      <c r="B2380" s="2"/>
      <c r="C2380" s="2"/>
    </row>
    <row r="2381" spans="1:4" x14ac:dyDescent="0.2">
      <c r="A2381" s="19" t="s">
        <v>90</v>
      </c>
      <c r="B2381" s="2"/>
      <c r="C2381" s="2"/>
    </row>
    <row r="2383" spans="1:4" x14ac:dyDescent="0.2">
      <c r="B2383" s="2" t="s">
        <v>119</v>
      </c>
      <c r="C2383" s="2" t="s">
        <v>91</v>
      </c>
      <c r="D2383" s="13">
        <v>128789</v>
      </c>
    </row>
    <row r="2384" spans="1:4" x14ac:dyDescent="0.2">
      <c r="B2384" s="2"/>
      <c r="C2384" s="5" t="s">
        <v>120</v>
      </c>
      <c r="D2384" s="9">
        <f>SUM(D2383)</f>
        <v>128789</v>
      </c>
    </row>
    <row r="2385" spans="1:4" x14ac:dyDescent="0.2">
      <c r="B2385" s="2"/>
      <c r="C2385" s="2"/>
    </row>
    <row r="2386" spans="1:4" x14ac:dyDescent="0.2">
      <c r="B2386" s="2" t="s">
        <v>29</v>
      </c>
      <c r="C2386" s="2" t="s">
        <v>30</v>
      </c>
      <c r="D2386" s="13">
        <v>30600</v>
      </c>
    </row>
    <row r="2387" spans="1:4" x14ac:dyDescent="0.2">
      <c r="B2387" s="2"/>
      <c r="C2387" s="5" t="s">
        <v>122</v>
      </c>
      <c r="D2387" s="9">
        <f>SUM(D2386:D2386)</f>
        <v>30600</v>
      </c>
    </row>
    <row r="2388" spans="1:4" x14ac:dyDescent="0.2">
      <c r="B2388" s="2"/>
      <c r="C2388" s="2"/>
    </row>
    <row r="2389" spans="1:4" x14ac:dyDescent="0.2">
      <c r="B2389" s="2" t="s">
        <v>33</v>
      </c>
      <c r="C2389" s="2" t="s">
        <v>34</v>
      </c>
      <c r="D2389" s="9">
        <v>32117</v>
      </c>
    </row>
    <row r="2390" spans="1:4" x14ac:dyDescent="0.2">
      <c r="B2390" s="2" t="s">
        <v>44</v>
      </c>
      <c r="C2390" s="2" t="s">
        <v>39</v>
      </c>
      <c r="D2390" s="13">
        <v>600</v>
      </c>
    </row>
    <row r="2391" spans="1:4" x14ac:dyDescent="0.2">
      <c r="B2391" s="2"/>
      <c r="C2391" s="5" t="s">
        <v>123</v>
      </c>
      <c r="D2391" s="9">
        <f>SUM(D2389:D2390)</f>
        <v>32717</v>
      </c>
    </row>
    <row r="2392" spans="1:4" x14ac:dyDescent="0.2">
      <c r="B2392" s="2"/>
      <c r="C2392" s="2"/>
    </row>
    <row r="2393" spans="1:4" x14ac:dyDescent="0.2">
      <c r="B2393" s="27" t="s">
        <v>130</v>
      </c>
      <c r="C2393" s="27"/>
      <c r="D2393" s="22">
        <f>+D2384+D2387+D2391</f>
        <v>192106</v>
      </c>
    </row>
    <row r="2395" spans="1:4" x14ac:dyDescent="0.2">
      <c r="B2395" s="2"/>
      <c r="C2395" s="2"/>
    </row>
    <row r="2396" spans="1:4" x14ac:dyDescent="0.2">
      <c r="A2396" s="19" t="s">
        <v>102</v>
      </c>
      <c r="B2396" s="2"/>
      <c r="C2396" s="2"/>
    </row>
    <row r="2398" spans="1:4" x14ac:dyDescent="0.2">
      <c r="B2398" s="2" t="s">
        <v>3</v>
      </c>
      <c r="C2398" s="2" t="s">
        <v>4</v>
      </c>
      <c r="D2398" s="9">
        <v>2500</v>
      </c>
    </row>
    <row r="2399" spans="1:4" x14ac:dyDescent="0.2">
      <c r="B2399" s="2" t="s">
        <v>65</v>
      </c>
      <c r="C2399" s="2" t="s">
        <v>66</v>
      </c>
      <c r="D2399" s="9">
        <v>5000</v>
      </c>
    </row>
    <row r="2400" spans="1:4" x14ac:dyDescent="0.2">
      <c r="B2400" s="2" t="s">
        <v>7</v>
      </c>
      <c r="C2400" s="2" t="s">
        <v>8</v>
      </c>
      <c r="D2400" s="9">
        <v>35000</v>
      </c>
    </row>
    <row r="2401" spans="1:4" x14ac:dyDescent="0.2">
      <c r="B2401" s="2" t="s">
        <v>67</v>
      </c>
      <c r="C2401" s="2" t="s">
        <v>68</v>
      </c>
      <c r="D2401" s="9">
        <v>117936</v>
      </c>
    </row>
    <row r="2402" spans="1:4" x14ac:dyDescent="0.2">
      <c r="B2402" s="2" t="s">
        <v>69</v>
      </c>
      <c r="C2402" s="2" t="s">
        <v>70</v>
      </c>
      <c r="D2402" s="13">
        <v>10000</v>
      </c>
    </row>
    <row r="2403" spans="1:4" x14ac:dyDescent="0.2">
      <c r="B2403" s="2"/>
      <c r="C2403" s="5" t="s">
        <v>121</v>
      </c>
      <c r="D2403" s="9">
        <f>SUM(D2398:D2402)</f>
        <v>170436</v>
      </c>
    </row>
    <row r="2404" spans="1:4" x14ac:dyDescent="0.2">
      <c r="B2404" s="2"/>
      <c r="C2404" s="2"/>
    </row>
    <row r="2405" spans="1:4" x14ac:dyDescent="0.2">
      <c r="B2405" s="2" t="s">
        <v>71</v>
      </c>
      <c r="C2405" s="2" t="s">
        <v>72</v>
      </c>
      <c r="D2405" s="13">
        <v>25000</v>
      </c>
    </row>
    <row r="2406" spans="1:4" x14ac:dyDescent="0.2">
      <c r="B2406" s="2"/>
      <c r="C2406" s="5" t="s">
        <v>122</v>
      </c>
      <c r="D2406" s="9">
        <f>SUM(D2405)</f>
        <v>25000</v>
      </c>
    </row>
    <row r="2407" spans="1:4" x14ac:dyDescent="0.2">
      <c r="B2407" s="2"/>
      <c r="C2407" s="2"/>
    </row>
    <row r="2408" spans="1:4" x14ac:dyDescent="0.2">
      <c r="B2408" s="27" t="s">
        <v>131</v>
      </c>
      <c r="C2408" s="27"/>
      <c r="D2408" s="22">
        <f>+D2403+D2406</f>
        <v>195436</v>
      </c>
    </row>
    <row r="2410" spans="1:4" ht="16.5" thickBot="1" x14ac:dyDescent="0.3">
      <c r="B2410" s="31" t="s">
        <v>338</v>
      </c>
      <c r="C2410" s="31"/>
      <c r="D2410" s="6">
        <f>+D2313+D2328+D2351+D2367+D2378+D2393+D2408+D2336</f>
        <v>9205783</v>
      </c>
    </row>
    <row r="2411" spans="1:4" ht="13.5" thickTop="1" x14ac:dyDescent="0.2"/>
    <row r="2412" spans="1:4" x14ac:dyDescent="0.2">
      <c r="B2412" s="2"/>
      <c r="C2412" s="2"/>
    </row>
    <row r="2413" spans="1:4" ht="13.5" thickBot="1" x14ac:dyDescent="0.25">
      <c r="B2413" s="2"/>
      <c r="C2413" s="2"/>
    </row>
    <row r="2414" spans="1:4" ht="18.75" thickBot="1" x14ac:dyDescent="0.3">
      <c r="A2414" s="28" t="s">
        <v>367</v>
      </c>
      <c r="B2414" s="29"/>
      <c r="C2414" s="29"/>
      <c r="D2414" s="30"/>
    </row>
    <row r="2415" spans="1:4" ht="18" x14ac:dyDescent="0.25">
      <c r="A2415" s="3"/>
      <c r="B2415" s="3"/>
      <c r="C2415" s="3"/>
      <c r="D2415" s="37"/>
    </row>
    <row r="2416" spans="1:4" x14ac:dyDescent="0.2">
      <c r="A2416" s="19" t="s">
        <v>105</v>
      </c>
      <c r="B2416" s="2"/>
      <c r="C2416" s="2"/>
    </row>
    <row r="2418" spans="2:4" x14ac:dyDescent="0.2">
      <c r="B2418" s="2" t="s">
        <v>119</v>
      </c>
      <c r="C2418" s="2" t="s">
        <v>91</v>
      </c>
      <c r="D2418" s="4">
        <v>3434636</v>
      </c>
    </row>
    <row r="2419" spans="2:4" x14ac:dyDescent="0.2">
      <c r="B2419" s="2"/>
      <c r="C2419" s="5" t="s">
        <v>120</v>
      </c>
      <c r="D2419" s="9">
        <f>SUM(D2418)</f>
        <v>3434636</v>
      </c>
    </row>
    <row r="2420" spans="2:4" x14ac:dyDescent="0.2">
      <c r="B2420" s="2"/>
      <c r="C2420" s="2"/>
    </row>
    <row r="2421" spans="2:4" x14ac:dyDescent="0.2">
      <c r="B2421" s="2" t="s">
        <v>1</v>
      </c>
      <c r="C2421" s="2" t="s">
        <v>2</v>
      </c>
      <c r="D2421" s="9">
        <v>2750</v>
      </c>
    </row>
    <row r="2422" spans="2:4" x14ac:dyDescent="0.2">
      <c r="B2422" s="2" t="s">
        <v>11</v>
      </c>
      <c r="C2422" s="2" t="s">
        <v>12</v>
      </c>
      <c r="D2422" s="13">
        <v>11071</v>
      </c>
    </row>
    <row r="2423" spans="2:4" x14ac:dyDescent="0.2">
      <c r="B2423" s="2"/>
      <c r="C2423" s="5" t="s">
        <v>121</v>
      </c>
      <c r="D2423" s="9">
        <f>SUM(D2421:D2422)</f>
        <v>13821</v>
      </c>
    </row>
    <row r="2424" spans="2:4" x14ac:dyDescent="0.2">
      <c r="B2424" s="2"/>
      <c r="C2424" s="2"/>
    </row>
    <row r="2425" spans="2:4" x14ac:dyDescent="0.2">
      <c r="B2425" s="2" t="s">
        <v>57</v>
      </c>
      <c r="C2425" s="2" t="s">
        <v>58</v>
      </c>
      <c r="D2425" s="9">
        <v>1120</v>
      </c>
    </row>
    <row r="2426" spans="2:4" x14ac:dyDescent="0.2">
      <c r="B2426" s="2" t="s">
        <v>25</v>
      </c>
      <c r="C2426" s="2" t="s">
        <v>26</v>
      </c>
      <c r="D2426" s="9">
        <v>1657</v>
      </c>
    </row>
    <row r="2427" spans="2:4" x14ac:dyDescent="0.2">
      <c r="B2427" s="2" t="s">
        <v>29</v>
      </c>
      <c r="C2427" s="2" t="s">
        <v>30</v>
      </c>
      <c r="D2427" s="13">
        <v>32969</v>
      </c>
    </row>
    <row r="2428" spans="2:4" x14ac:dyDescent="0.2">
      <c r="B2428" s="2"/>
      <c r="C2428" s="5" t="s">
        <v>122</v>
      </c>
      <c r="D2428" s="9">
        <f>SUM(D2425:D2427)</f>
        <v>35746</v>
      </c>
    </row>
    <row r="2429" spans="2:4" x14ac:dyDescent="0.2">
      <c r="B2429" s="2"/>
      <c r="C2429" s="2"/>
    </row>
    <row r="2430" spans="2:4" x14ac:dyDescent="0.2">
      <c r="B2430" s="2" t="s">
        <v>31</v>
      </c>
      <c r="C2430" s="2" t="s">
        <v>32</v>
      </c>
      <c r="D2430" s="13">
        <v>250</v>
      </c>
    </row>
    <row r="2431" spans="2:4" x14ac:dyDescent="0.2">
      <c r="B2431" s="2"/>
      <c r="C2431" s="5" t="s">
        <v>123</v>
      </c>
      <c r="D2431" s="9">
        <f>SUM(D2430:D2430)</f>
        <v>250</v>
      </c>
    </row>
    <row r="2432" spans="2:4" x14ac:dyDescent="0.2">
      <c r="B2432" s="2"/>
      <c r="C2432" s="2"/>
    </row>
    <row r="2433" spans="1:4" x14ac:dyDescent="0.2">
      <c r="B2433" s="27" t="s">
        <v>114</v>
      </c>
      <c r="C2433" s="27"/>
      <c r="D2433" s="22">
        <f>+D2419+D2423+D2428+D2431</f>
        <v>3484453</v>
      </c>
    </row>
    <row r="2435" spans="1:4" x14ac:dyDescent="0.2">
      <c r="B2435" s="2"/>
      <c r="C2435" s="2"/>
    </row>
    <row r="2436" spans="1:4" x14ac:dyDescent="0.2">
      <c r="A2436" s="19" t="s">
        <v>106</v>
      </c>
      <c r="B2436" s="2"/>
      <c r="C2436" s="2"/>
    </row>
    <row r="2438" spans="1:4" x14ac:dyDescent="0.2">
      <c r="B2438" s="2" t="s">
        <v>119</v>
      </c>
      <c r="C2438" s="2" t="s">
        <v>91</v>
      </c>
      <c r="D2438" s="13">
        <v>75451</v>
      </c>
    </row>
    <row r="2439" spans="1:4" x14ac:dyDescent="0.2">
      <c r="B2439" s="2"/>
      <c r="C2439" s="5" t="s">
        <v>120</v>
      </c>
      <c r="D2439" s="9">
        <f>SUM(D2438)</f>
        <v>75451</v>
      </c>
    </row>
    <row r="2440" spans="1:4" x14ac:dyDescent="0.2">
      <c r="B2440" s="2"/>
      <c r="C2440" s="2"/>
    </row>
    <row r="2441" spans="1:4" x14ac:dyDescent="0.2">
      <c r="B2441" s="2" t="s">
        <v>1</v>
      </c>
      <c r="C2441" s="2" t="s">
        <v>2</v>
      </c>
      <c r="D2441" s="13">
        <v>500</v>
      </c>
    </row>
    <row r="2442" spans="1:4" x14ac:dyDescent="0.2">
      <c r="B2442" s="2"/>
      <c r="C2442" s="5" t="s">
        <v>121</v>
      </c>
      <c r="D2442" s="9">
        <f>SUM(D2441:D2441)</f>
        <v>500</v>
      </c>
    </row>
    <row r="2443" spans="1:4" x14ac:dyDescent="0.2">
      <c r="B2443" s="2"/>
      <c r="C2443" s="5"/>
    </row>
    <row r="2444" spans="1:4" x14ac:dyDescent="0.2">
      <c r="B2444" s="2" t="s">
        <v>21</v>
      </c>
      <c r="C2444" s="2" t="s">
        <v>22</v>
      </c>
      <c r="D2444" s="9">
        <v>2000</v>
      </c>
    </row>
    <row r="2445" spans="1:4" x14ac:dyDescent="0.2">
      <c r="B2445" s="2" t="s">
        <v>29</v>
      </c>
      <c r="C2445" s="2" t="s">
        <v>30</v>
      </c>
      <c r="D2445" s="13">
        <v>7367</v>
      </c>
    </row>
    <row r="2446" spans="1:4" x14ac:dyDescent="0.2">
      <c r="B2446" s="2"/>
      <c r="C2446" s="5" t="s">
        <v>122</v>
      </c>
      <c r="D2446" s="9">
        <f>SUM(D2444:D2445)</f>
        <v>9367</v>
      </c>
    </row>
    <row r="2447" spans="1:4" x14ac:dyDescent="0.2">
      <c r="B2447" s="2"/>
      <c r="C2447" s="2"/>
    </row>
    <row r="2448" spans="1:4" x14ac:dyDescent="0.2">
      <c r="B2448" s="27" t="s">
        <v>113</v>
      </c>
      <c r="C2448" s="27"/>
      <c r="D2448" s="22">
        <f>+D2439+D2442+D2446</f>
        <v>85318</v>
      </c>
    </row>
    <row r="2450" spans="1:4" x14ac:dyDescent="0.2">
      <c r="B2450" s="2"/>
      <c r="C2450" s="2"/>
    </row>
    <row r="2451" spans="1:4" x14ac:dyDescent="0.2">
      <c r="A2451" s="19" t="s">
        <v>107</v>
      </c>
      <c r="B2451" s="2"/>
      <c r="C2451" s="2"/>
    </row>
    <row r="2453" spans="1:4" x14ac:dyDescent="0.2">
      <c r="B2453" s="2" t="s">
        <v>119</v>
      </c>
      <c r="C2453" s="2" t="s">
        <v>91</v>
      </c>
      <c r="D2453" s="13">
        <v>148697</v>
      </c>
    </row>
    <row r="2454" spans="1:4" x14ac:dyDescent="0.2">
      <c r="B2454" s="2"/>
      <c r="C2454" s="5" t="s">
        <v>120</v>
      </c>
      <c r="D2454" s="9">
        <f>SUM(D2453)</f>
        <v>148697</v>
      </c>
    </row>
    <row r="2455" spans="1:4" x14ac:dyDescent="0.2">
      <c r="B2455" s="2"/>
      <c r="C2455" s="2"/>
    </row>
    <row r="2456" spans="1:4" x14ac:dyDescent="0.2">
      <c r="B2456" s="27" t="s">
        <v>125</v>
      </c>
      <c r="C2456" s="27"/>
      <c r="D2456" s="22">
        <f>+D2454</f>
        <v>148697</v>
      </c>
    </row>
    <row r="2457" spans="1:4" x14ac:dyDescent="0.2">
      <c r="B2457" s="2"/>
      <c r="C2457" s="2"/>
    </row>
    <row r="2458" spans="1:4" x14ac:dyDescent="0.2">
      <c r="B2458" s="2"/>
      <c r="C2458" s="2"/>
    </row>
    <row r="2459" spans="1:4" x14ac:dyDescent="0.2">
      <c r="A2459" s="19" t="s">
        <v>108</v>
      </c>
      <c r="B2459" s="2"/>
      <c r="C2459" s="2"/>
    </row>
    <row r="2461" spans="1:4" x14ac:dyDescent="0.2">
      <c r="B2461" s="2" t="s">
        <v>119</v>
      </c>
      <c r="C2461" s="2" t="s">
        <v>91</v>
      </c>
      <c r="D2461" s="13">
        <v>353875</v>
      </c>
    </row>
    <row r="2462" spans="1:4" x14ac:dyDescent="0.2">
      <c r="B2462" s="2"/>
      <c r="C2462" s="5" t="s">
        <v>120</v>
      </c>
      <c r="D2462" s="9">
        <f>SUM(D2461)</f>
        <v>353875</v>
      </c>
    </row>
    <row r="2463" spans="1:4" x14ac:dyDescent="0.2">
      <c r="B2463" s="2"/>
      <c r="C2463" s="2"/>
    </row>
    <row r="2464" spans="1:4" x14ac:dyDescent="0.2">
      <c r="B2464" s="2" t="s">
        <v>29</v>
      </c>
      <c r="C2464" s="2" t="s">
        <v>30</v>
      </c>
      <c r="D2464" s="13">
        <v>1408</v>
      </c>
    </row>
    <row r="2465" spans="1:4" x14ac:dyDescent="0.2">
      <c r="B2465" s="2"/>
      <c r="C2465" s="5" t="s">
        <v>122</v>
      </c>
      <c r="D2465" s="9">
        <f>SUM(D2464:D2464)</f>
        <v>1408</v>
      </c>
    </row>
    <row r="2466" spans="1:4" x14ac:dyDescent="0.2">
      <c r="B2466" s="2"/>
      <c r="C2466" s="5"/>
    </row>
    <row r="2467" spans="1:4" x14ac:dyDescent="0.2">
      <c r="B2467" s="2" t="s">
        <v>40</v>
      </c>
      <c r="C2467" s="2" t="s">
        <v>41</v>
      </c>
      <c r="D2467" s="13">
        <v>275</v>
      </c>
    </row>
    <row r="2468" spans="1:4" x14ac:dyDescent="0.2">
      <c r="B2468" s="2"/>
      <c r="C2468" s="5" t="s">
        <v>123</v>
      </c>
      <c r="D2468" s="9">
        <f>+D2467</f>
        <v>275</v>
      </c>
    </row>
    <row r="2469" spans="1:4" x14ac:dyDescent="0.2">
      <c r="B2469" s="2"/>
      <c r="C2469" s="2"/>
    </row>
    <row r="2470" spans="1:4" x14ac:dyDescent="0.2">
      <c r="B2470" s="27" t="s">
        <v>126</v>
      </c>
      <c r="C2470" s="27"/>
      <c r="D2470" s="22">
        <f>+D2462+D2465+D2468</f>
        <v>355558</v>
      </c>
    </row>
    <row r="2472" spans="1:4" x14ac:dyDescent="0.2">
      <c r="B2472" s="2"/>
      <c r="C2472" s="2"/>
    </row>
    <row r="2473" spans="1:4" x14ac:dyDescent="0.2">
      <c r="A2473" s="19" t="s">
        <v>109</v>
      </c>
      <c r="B2473" s="2"/>
      <c r="C2473" s="2"/>
    </row>
    <row r="2475" spans="1:4" x14ac:dyDescent="0.2">
      <c r="B2475" s="2" t="s">
        <v>119</v>
      </c>
      <c r="C2475" s="2" t="s">
        <v>91</v>
      </c>
      <c r="D2475" s="13">
        <v>156683</v>
      </c>
    </row>
    <row r="2476" spans="1:4" x14ac:dyDescent="0.2">
      <c r="B2476" s="2"/>
      <c r="C2476" s="5" t="s">
        <v>120</v>
      </c>
      <c r="D2476" s="9">
        <f>SUM(D2475)</f>
        <v>156683</v>
      </c>
    </row>
    <row r="2477" spans="1:4" x14ac:dyDescent="0.2">
      <c r="B2477" s="2"/>
      <c r="C2477" s="2"/>
    </row>
    <row r="2478" spans="1:4" x14ac:dyDescent="0.2">
      <c r="B2478" s="2" t="s">
        <v>15</v>
      </c>
      <c r="C2478" s="2" t="s">
        <v>16</v>
      </c>
      <c r="D2478" s="9">
        <v>500</v>
      </c>
    </row>
    <row r="2479" spans="1:4" x14ac:dyDescent="0.2">
      <c r="B2479" s="2" t="s">
        <v>21</v>
      </c>
      <c r="C2479" s="2" t="s">
        <v>22</v>
      </c>
      <c r="D2479" s="9">
        <v>200</v>
      </c>
    </row>
    <row r="2480" spans="1:4" x14ac:dyDescent="0.2">
      <c r="B2480" s="2" t="s">
        <v>29</v>
      </c>
      <c r="C2480" s="2" t="s">
        <v>30</v>
      </c>
      <c r="D2480" s="13">
        <v>700</v>
      </c>
    </row>
    <row r="2481" spans="1:4" x14ac:dyDescent="0.2">
      <c r="B2481" s="2"/>
      <c r="C2481" s="5" t="s">
        <v>122</v>
      </c>
      <c r="D2481" s="9">
        <f>SUM(D2478:D2480)</f>
        <v>1400</v>
      </c>
    </row>
    <row r="2482" spans="1:4" x14ac:dyDescent="0.2">
      <c r="B2482" s="2"/>
      <c r="C2482" s="2"/>
    </row>
    <row r="2483" spans="1:4" x14ac:dyDescent="0.2">
      <c r="B2483" s="2" t="s">
        <v>31</v>
      </c>
      <c r="C2483" s="2" t="s">
        <v>32</v>
      </c>
      <c r="D2483" s="9">
        <v>200</v>
      </c>
    </row>
    <row r="2484" spans="1:4" x14ac:dyDescent="0.2">
      <c r="B2484" s="2" t="s">
        <v>42</v>
      </c>
      <c r="C2484" s="2" t="s">
        <v>280</v>
      </c>
      <c r="D2484" s="13">
        <v>200</v>
      </c>
    </row>
    <row r="2485" spans="1:4" x14ac:dyDescent="0.2">
      <c r="B2485" s="2"/>
      <c r="C2485" s="5" t="s">
        <v>123</v>
      </c>
      <c r="D2485" s="9">
        <f>SUM(D2483:D2484)</f>
        <v>400</v>
      </c>
    </row>
    <row r="2486" spans="1:4" x14ac:dyDescent="0.2">
      <c r="B2486" s="2"/>
      <c r="C2486" s="2"/>
    </row>
    <row r="2487" spans="1:4" x14ac:dyDescent="0.2">
      <c r="B2487" s="27" t="s">
        <v>127</v>
      </c>
      <c r="C2487" s="27"/>
      <c r="D2487" s="22">
        <f>+D2476+D2481+D2485</f>
        <v>158483</v>
      </c>
    </row>
    <row r="2489" spans="1:4" x14ac:dyDescent="0.2">
      <c r="B2489" s="2"/>
      <c r="C2489" s="2"/>
    </row>
    <row r="2490" spans="1:4" x14ac:dyDescent="0.2">
      <c r="A2490" s="19" t="s">
        <v>111</v>
      </c>
      <c r="B2490" s="2"/>
      <c r="C2490" s="2"/>
    </row>
    <row r="2492" spans="1:4" x14ac:dyDescent="0.2">
      <c r="B2492" s="2" t="s">
        <v>119</v>
      </c>
      <c r="C2492" s="2" t="s">
        <v>91</v>
      </c>
      <c r="D2492" s="13">
        <v>82698</v>
      </c>
    </row>
    <row r="2493" spans="1:4" x14ac:dyDescent="0.2">
      <c r="B2493" s="2"/>
      <c r="C2493" s="5" t="s">
        <v>120</v>
      </c>
      <c r="D2493" s="9">
        <f>SUM(D2492)</f>
        <v>82698</v>
      </c>
    </row>
    <row r="2494" spans="1:4" x14ac:dyDescent="0.2">
      <c r="B2494" s="2"/>
      <c r="C2494" s="2"/>
    </row>
    <row r="2495" spans="1:4" x14ac:dyDescent="0.2">
      <c r="B2495" s="2" t="s">
        <v>29</v>
      </c>
      <c r="C2495" s="2" t="s">
        <v>30</v>
      </c>
      <c r="D2495" s="13">
        <v>800</v>
      </c>
    </row>
    <row r="2496" spans="1:4" x14ac:dyDescent="0.2">
      <c r="B2496" s="2"/>
      <c r="C2496" s="5" t="s">
        <v>122</v>
      </c>
      <c r="D2496" s="9">
        <f>SUM(D2495)</f>
        <v>800</v>
      </c>
    </row>
    <row r="2497" spans="1:4" x14ac:dyDescent="0.2">
      <c r="B2497" s="2"/>
      <c r="C2497" s="2"/>
    </row>
    <row r="2498" spans="1:4" x14ac:dyDescent="0.2">
      <c r="B2498" s="27" t="s">
        <v>129</v>
      </c>
      <c r="C2498" s="27"/>
      <c r="D2498" s="22">
        <f>+D2493+D2496</f>
        <v>83498</v>
      </c>
    </row>
    <row r="2500" spans="1:4" x14ac:dyDescent="0.2">
      <c r="B2500" s="2"/>
      <c r="C2500" s="2"/>
    </row>
    <row r="2501" spans="1:4" x14ac:dyDescent="0.2">
      <c r="A2501" s="19" t="s">
        <v>102</v>
      </c>
      <c r="B2501" s="2"/>
      <c r="C2501" s="2"/>
    </row>
    <row r="2503" spans="1:4" x14ac:dyDescent="0.2">
      <c r="B2503" s="2" t="s">
        <v>3</v>
      </c>
      <c r="C2503" s="2" t="s">
        <v>4</v>
      </c>
      <c r="D2503" s="9">
        <v>2500</v>
      </c>
    </row>
    <row r="2504" spans="1:4" x14ac:dyDescent="0.2">
      <c r="B2504" s="2" t="s">
        <v>65</v>
      </c>
      <c r="C2504" s="2" t="s">
        <v>66</v>
      </c>
      <c r="D2504" s="9">
        <v>10000</v>
      </c>
    </row>
    <row r="2505" spans="1:4" x14ac:dyDescent="0.2">
      <c r="B2505" s="2" t="s">
        <v>7</v>
      </c>
      <c r="C2505" s="2" t="s">
        <v>8</v>
      </c>
      <c r="D2505" s="9">
        <v>5000</v>
      </c>
    </row>
    <row r="2506" spans="1:4" x14ac:dyDescent="0.2">
      <c r="B2506" s="2" t="s">
        <v>67</v>
      </c>
      <c r="C2506" s="2" t="s">
        <v>68</v>
      </c>
      <c r="D2506" s="9">
        <v>264827</v>
      </c>
    </row>
    <row r="2507" spans="1:4" x14ac:dyDescent="0.2">
      <c r="B2507" s="2" t="s">
        <v>69</v>
      </c>
      <c r="C2507" s="2" t="s">
        <v>70</v>
      </c>
      <c r="D2507" s="13">
        <v>26000</v>
      </c>
    </row>
    <row r="2508" spans="1:4" x14ac:dyDescent="0.2">
      <c r="B2508" s="2"/>
      <c r="C2508" s="5" t="s">
        <v>121</v>
      </c>
      <c r="D2508" s="9">
        <f>SUM(D2503:D2507)</f>
        <v>308327</v>
      </c>
    </row>
    <row r="2509" spans="1:4" x14ac:dyDescent="0.2">
      <c r="B2509" s="2"/>
      <c r="C2509" s="2"/>
    </row>
    <row r="2510" spans="1:4" x14ac:dyDescent="0.2">
      <c r="B2510" s="27" t="s">
        <v>131</v>
      </c>
      <c r="C2510" s="27"/>
      <c r="D2510" s="22">
        <f>+D2508</f>
        <v>308327</v>
      </c>
    </row>
    <row r="2512" spans="1:4" ht="16.5" thickBot="1" x14ac:dyDescent="0.3">
      <c r="B2512" s="31" t="s">
        <v>368</v>
      </c>
      <c r="C2512" s="31"/>
      <c r="D2512" s="6">
        <f>+D2433+D2448+D2470+D2487+D2498+D2510+D2456</f>
        <v>4624334</v>
      </c>
    </row>
    <row r="2513" spans="1:7" ht="13.5" thickTop="1" x14ac:dyDescent="0.2">
      <c r="B2513" s="2"/>
      <c r="C2513" s="2"/>
    </row>
    <row r="2514" spans="1:7" x14ac:dyDescent="0.2">
      <c r="B2514" s="2"/>
      <c r="C2514" s="2"/>
    </row>
    <row r="2515" spans="1:7" ht="13.5" thickBot="1" x14ac:dyDescent="0.25">
      <c r="B2515" s="2"/>
      <c r="C2515" s="2"/>
    </row>
    <row r="2516" spans="1:7" ht="18.75" thickBot="1" x14ac:dyDescent="0.3">
      <c r="A2516" s="28" t="s">
        <v>160</v>
      </c>
      <c r="B2516" s="29"/>
      <c r="C2516" s="29"/>
      <c r="D2516" s="30"/>
    </row>
    <row r="2517" spans="1:7" ht="18" x14ac:dyDescent="0.25">
      <c r="A2517" s="3"/>
      <c r="B2517" s="3"/>
      <c r="C2517" s="3"/>
      <c r="D2517" s="37"/>
    </row>
    <row r="2518" spans="1:7" x14ac:dyDescent="0.2">
      <c r="A2518" s="19" t="s">
        <v>105</v>
      </c>
      <c r="B2518" s="2"/>
      <c r="C2518" s="2"/>
    </row>
    <row r="2520" spans="1:7" x14ac:dyDescent="0.2">
      <c r="B2520" s="2" t="s">
        <v>119</v>
      </c>
      <c r="C2520" s="2" t="s">
        <v>91</v>
      </c>
      <c r="D2520" s="4">
        <v>5469601</v>
      </c>
    </row>
    <row r="2521" spans="1:7" x14ac:dyDescent="0.2">
      <c r="B2521" s="2"/>
      <c r="C2521" s="5" t="s">
        <v>120</v>
      </c>
      <c r="D2521" s="9">
        <f>SUM(D2520)</f>
        <v>5469601</v>
      </c>
    </row>
    <row r="2522" spans="1:7" x14ac:dyDescent="0.2">
      <c r="B2522" s="2"/>
      <c r="C2522" s="2"/>
    </row>
    <row r="2523" spans="1:7" x14ac:dyDescent="0.2">
      <c r="B2523" s="2" t="s">
        <v>1</v>
      </c>
      <c r="C2523" s="2" t="s">
        <v>2</v>
      </c>
      <c r="D2523" s="9">
        <v>2750</v>
      </c>
    </row>
    <row r="2524" spans="1:7" x14ac:dyDescent="0.2">
      <c r="B2524" s="2" t="s">
        <v>11</v>
      </c>
      <c r="C2524" s="2" t="s">
        <v>12</v>
      </c>
      <c r="D2524" s="13">
        <v>10071</v>
      </c>
    </row>
    <row r="2525" spans="1:7" x14ac:dyDescent="0.2">
      <c r="B2525" s="2"/>
      <c r="C2525" s="5" t="s">
        <v>121</v>
      </c>
      <c r="D2525" s="9">
        <f>SUM(D2523:D2524)</f>
        <v>12821</v>
      </c>
      <c r="F2525" s="12"/>
      <c r="G2525" s="12"/>
    </row>
    <row r="2526" spans="1:7" x14ac:dyDescent="0.2">
      <c r="B2526" s="2"/>
      <c r="C2526" s="2"/>
    </row>
    <row r="2527" spans="1:7" x14ac:dyDescent="0.2">
      <c r="B2527" s="2" t="s">
        <v>57</v>
      </c>
      <c r="C2527" s="2" t="s">
        <v>58</v>
      </c>
      <c r="D2527" s="9">
        <v>640</v>
      </c>
    </row>
    <row r="2528" spans="1:7" x14ac:dyDescent="0.2">
      <c r="B2528" s="2" t="s">
        <v>25</v>
      </c>
      <c r="C2528" s="2" t="s">
        <v>26</v>
      </c>
      <c r="D2528" s="9">
        <v>2000</v>
      </c>
    </row>
    <row r="2529" spans="1:7" x14ac:dyDescent="0.2">
      <c r="B2529" s="2" t="s">
        <v>29</v>
      </c>
      <c r="C2529" s="2" t="s">
        <v>30</v>
      </c>
      <c r="D2529" s="13">
        <v>57767</v>
      </c>
    </row>
    <row r="2530" spans="1:7" x14ac:dyDescent="0.2">
      <c r="B2530" s="2"/>
      <c r="C2530" s="5" t="s">
        <v>122</v>
      </c>
      <c r="D2530" s="9">
        <f>SUM(D2527:D2529)</f>
        <v>60407</v>
      </c>
    </row>
    <row r="2531" spans="1:7" x14ac:dyDescent="0.2">
      <c r="B2531" s="2"/>
      <c r="C2531" s="2"/>
    </row>
    <row r="2532" spans="1:7" x14ac:dyDescent="0.2">
      <c r="B2532" s="2" t="s">
        <v>44</v>
      </c>
      <c r="C2532" s="2" t="s">
        <v>39</v>
      </c>
      <c r="D2532" s="13">
        <v>2000</v>
      </c>
    </row>
    <row r="2533" spans="1:7" x14ac:dyDescent="0.2">
      <c r="B2533" s="2"/>
      <c r="C2533" s="5" t="s">
        <v>123</v>
      </c>
      <c r="D2533" s="9">
        <f>SUM(D2532:D2532)</f>
        <v>2000</v>
      </c>
    </row>
    <row r="2534" spans="1:7" x14ac:dyDescent="0.2">
      <c r="B2534" s="2"/>
      <c r="C2534" s="2"/>
    </row>
    <row r="2535" spans="1:7" x14ac:dyDescent="0.2">
      <c r="B2535" s="27" t="s">
        <v>114</v>
      </c>
      <c r="C2535" s="27"/>
      <c r="D2535" s="22">
        <f>+D2521+D2525+D2530+D2533</f>
        <v>5544829</v>
      </c>
    </row>
    <row r="2537" spans="1:7" x14ac:dyDescent="0.2">
      <c r="B2537" s="2"/>
      <c r="C2537" s="2"/>
    </row>
    <row r="2538" spans="1:7" x14ac:dyDescent="0.2">
      <c r="A2538" s="19" t="s">
        <v>106</v>
      </c>
      <c r="B2538" s="2"/>
      <c r="C2538" s="2"/>
    </row>
    <row r="2540" spans="1:7" x14ac:dyDescent="0.2">
      <c r="B2540" s="2" t="s">
        <v>119</v>
      </c>
      <c r="C2540" s="2" t="s">
        <v>91</v>
      </c>
      <c r="D2540" s="13">
        <v>86998</v>
      </c>
    </row>
    <row r="2541" spans="1:7" x14ac:dyDescent="0.2">
      <c r="B2541" s="2"/>
      <c r="C2541" s="5" t="s">
        <v>120</v>
      </c>
      <c r="D2541" s="9">
        <f>SUM(D2540)</f>
        <v>86998</v>
      </c>
    </row>
    <row r="2542" spans="1:7" x14ac:dyDescent="0.2">
      <c r="B2542" s="2"/>
      <c r="C2542" s="2"/>
    </row>
    <row r="2543" spans="1:7" x14ac:dyDescent="0.2">
      <c r="B2543" s="2" t="s">
        <v>1</v>
      </c>
      <c r="C2543" s="2" t="s">
        <v>2</v>
      </c>
      <c r="D2543" s="13">
        <v>500</v>
      </c>
    </row>
    <row r="2544" spans="1:7" x14ac:dyDescent="0.2">
      <c r="B2544" s="2"/>
      <c r="C2544" s="5" t="s">
        <v>121</v>
      </c>
      <c r="D2544" s="9">
        <f>SUM(D2543)</f>
        <v>500</v>
      </c>
      <c r="F2544" s="12"/>
      <c r="G2544" s="12"/>
    </row>
    <row r="2545" spans="1:4" x14ac:dyDescent="0.2">
      <c r="B2545" s="2"/>
      <c r="C2545" s="2"/>
    </row>
    <row r="2546" spans="1:4" x14ac:dyDescent="0.2">
      <c r="B2546" s="2" t="s">
        <v>21</v>
      </c>
      <c r="C2546" s="2" t="s">
        <v>22</v>
      </c>
      <c r="D2546" s="13">
        <v>9000</v>
      </c>
    </row>
    <row r="2547" spans="1:4" x14ac:dyDescent="0.2">
      <c r="B2547" s="2"/>
      <c r="C2547" s="5" t="s">
        <v>122</v>
      </c>
      <c r="D2547" s="9">
        <f>SUM(D2546:D2546)</f>
        <v>9000</v>
      </c>
    </row>
    <row r="2548" spans="1:4" x14ac:dyDescent="0.2">
      <c r="B2548" s="2"/>
      <c r="C2548" s="2"/>
    </row>
    <row r="2549" spans="1:4" x14ac:dyDescent="0.2">
      <c r="B2549" s="27" t="s">
        <v>113</v>
      </c>
      <c r="C2549" s="27"/>
      <c r="D2549" s="22">
        <f>+D2541+D2544+D2547</f>
        <v>96498</v>
      </c>
    </row>
    <row r="2551" spans="1:4" x14ac:dyDescent="0.2">
      <c r="B2551" s="2"/>
      <c r="C2551" s="2"/>
    </row>
    <row r="2552" spans="1:4" x14ac:dyDescent="0.2">
      <c r="A2552" s="19" t="s">
        <v>285</v>
      </c>
      <c r="B2552" s="2"/>
      <c r="C2552" s="2"/>
    </row>
    <row r="2554" spans="1:4" x14ac:dyDescent="0.2">
      <c r="B2554" s="2" t="s">
        <v>119</v>
      </c>
      <c r="C2554" s="2" t="s">
        <v>91</v>
      </c>
      <c r="D2554" s="13">
        <v>148722</v>
      </c>
    </row>
    <row r="2555" spans="1:4" x14ac:dyDescent="0.2">
      <c r="B2555" s="2"/>
      <c r="C2555" s="5" t="s">
        <v>120</v>
      </c>
      <c r="D2555" s="9">
        <f>SUM(D2554:D2554)</f>
        <v>148722</v>
      </c>
    </row>
    <row r="2556" spans="1:4" x14ac:dyDescent="0.2">
      <c r="B2556" s="2"/>
      <c r="C2556" s="2"/>
    </row>
    <row r="2557" spans="1:4" x14ac:dyDescent="0.2">
      <c r="B2557" s="27" t="s">
        <v>286</v>
      </c>
      <c r="C2557" s="27"/>
      <c r="D2557" s="22">
        <f>+D2555</f>
        <v>148722</v>
      </c>
    </row>
    <row r="2558" spans="1:4" x14ac:dyDescent="0.2">
      <c r="B2558" s="25"/>
      <c r="C2558" s="25"/>
      <c r="D2558" s="21"/>
    </row>
    <row r="2559" spans="1:4" x14ac:dyDescent="0.2">
      <c r="B2559" s="25"/>
      <c r="C2559" s="25"/>
      <c r="D2559" s="21"/>
    </row>
    <row r="2560" spans="1:4" x14ac:dyDescent="0.2">
      <c r="A2560" s="19" t="s">
        <v>108</v>
      </c>
      <c r="B2560" s="2"/>
      <c r="C2560" s="2"/>
    </row>
    <row r="2562" spans="1:7" x14ac:dyDescent="0.2">
      <c r="B2562" s="2" t="s">
        <v>119</v>
      </c>
      <c r="C2562" s="2" t="s">
        <v>91</v>
      </c>
      <c r="D2562" s="13">
        <v>595562</v>
      </c>
    </row>
    <row r="2563" spans="1:7" x14ac:dyDescent="0.2">
      <c r="B2563" s="2"/>
      <c r="C2563" s="5" t="s">
        <v>120</v>
      </c>
      <c r="D2563" s="9">
        <f>SUM(D2562)</f>
        <v>595562</v>
      </c>
    </row>
    <row r="2564" spans="1:7" x14ac:dyDescent="0.2">
      <c r="B2564" s="2"/>
      <c r="C2564" s="5"/>
    </row>
    <row r="2565" spans="1:7" x14ac:dyDescent="0.2">
      <c r="B2565" s="2" t="s">
        <v>11</v>
      </c>
      <c r="C2565" s="2" t="s">
        <v>12</v>
      </c>
      <c r="D2565" s="13">
        <v>3571</v>
      </c>
    </row>
    <row r="2566" spans="1:7" x14ac:dyDescent="0.2">
      <c r="B2566" s="2"/>
      <c r="C2566" s="5" t="s">
        <v>121</v>
      </c>
      <c r="D2566" s="9">
        <f>SUM(D2565)</f>
        <v>3571</v>
      </c>
      <c r="F2566" s="12"/>
      <c r="G2566" s="12"/>
    </row>
    <row r="2567" spans="1:7" x14ac:dyDescent="0.2">
      <c r="B2567" s="2"/>
      <c r="C2567" s="2"/>
    </row>
    <row r="2568" spans="1:7" x14ac:dyDescent="0.2">
      <c r="B2568" s="2" t="s">
        <v>31</v>
      </c>
      <c r="C2568" s="2" t="s">
        <v>32</v>
      </c>
      <c r="D2568" s="9">
        <v>500</v>
      </c>
    </row>
    <row r="2569" spans="1:7" x14ac:dyDescent="0.2">
      <c r="B2569" s="2" t="s">
        <v>40</v>
      </c>
      <c r="C2569" s="2" t="s">
        <v>41</v>
      </c>
      <c r="D2569" s="13">
        <v>500</v>
      </c>
    </row>
    <row r="2570" spans="1:7" x14ac:dyDescent="0.2">
      <c r="B2570" s="2"/>
      <c r="C2570" s="5" t="s">
        <v>123</v>
      </c>
      <c r="D2570" s="9">
        <f>SUM(D2568:D2569)</f>
        <v>1000</v>
      </c>
    </row>
    <row r="2571" spans="1:7" x14ac:dyDescent="0.2">
      <c r="B2571" s="2"/>
      <c r="C2571" s="2"/>
    </row>
    <row r="2572" spans="1:7" x14ac:dyDescent="0.2">
      <c r="B2572" s="27" t="s">
        <v>126</v>
      </c>
      <c r="C2572" s="27"/>
      <c r="D2572" s="22">
        <f>+D2563+D2570+D2566</f>
        <v>600133</v>
      </c>
    </row>
    <row r="2574" spans="1:7" x14ac:dyDescent="0.2">
      <c r="B2574" s="2"/>
      <c r="C2574" s="2"/>
    </row>
    <row r="2575" spans="1:7" x14ac:dyDescent="0.2">
      <c r="A2575" s="19" t="s">
        <v>109</v>
      </c>
      <c r="B2575" s="2"/>
      <c r="C2575" s="2"/>
    </row>
    <row r="2577" spans="1:7" x14ac:dyDescent="0.2">
      <c r="B2577" s="2" t="s">
        <v>119</v>
      </c>
      <c r="C2577" s="2" t="s">
        <v>91</v>
      </c>
      <c r="D2577" s="13">
        <v>202945</v>
      </c>
    </row>
    <row r="2578" spans="1:7" x14ac:dyDescent="0.2">
      <c r="B2578" s="2"/>
      <c r="C2578" s="5" t="s">
        <v>120</v>
      </c>
      <c r="D2578" s="9">
        <f>SUM(D2577)</f>
        <v>202945</v>
      </c>
    </row>
    <row r="2579" spans="1:7" x14ac:dyDescent="0.2">
      <c r="B2579" s="2"/>
      <c r="C2579" s="2"/>
    </row>
    <row r="2580" spans="1:7" x14ac:dyDescent="0.2">
      <c r="B2580" s="2" t="s">
        <v>15</v>
      </c>
      <c r="C2580" s="2" t="s">
        <v>16</v>
      </c>
      <c r="D2580" s="9">
        <v>50</v>
      </c>
    </row>
    <row r="2581" spans="1:7" x14ac:dyDescent="0.2">
      <c r="B2581" s="2" t="s">
        <v>21</v>
      </c>
      <c r="C2581" s="2" t="s">
        <v>22</v>
      </c>
      <c r="D2581" s="9">
        <v>150</v>
      </c>
    </row>
    <row r="2582" spans="1:7" x14ac:dyDescent="0.2">
      <c r="B2582" s="2" t="s">
        <v>29</v>
      </c>
      <c r="C2582" s="2" t="s">
        <v>30</v>
      </c>
      <c r="D2582" s="13">
        <v>2350</v>
      </c>
    </row>
    <row r="2583" spans="1:7" x14ac:dyDescent="0.2">
      <c r="B2583" s="2"/>
      <c r="C2583" s="5" t="s">
        <v>122</v>
      </c>
      <c r="D2583" s="9">
        <f>SUM(D2580:D2582)</f>
        <v>2550</v>
      </c>
      <c r="F2583" s="12"/>
      <c r="G2583" s="12"/>
    </row>
    <row r="2584" spans="1:7" x14ac:dyDescent="0.2">
      <c r="B2584" s="2"/>
      <c r="C2584" s="2"/>
    </row>
    <row r="2585" spans="1:7" x14ac:dyDescent="0.2">
      <c r="B2585" s="2" t="s">
        <v>31</v>
      </c>
      <c r="C2585" s="2" t="s">
        <v>32</v>
      </c>
      <c r="D2585" s="9">
        <v>200</v>
      </c>
    </row>
    <row r="2586" spans="1:7" x14ac:dyDescent="0.2">
      <c r="B2586" s="2" t="s">
        <v>42</v>
      </c>
      <c r="C2586" s="2" t="s">
        <v>280</v>
      </c>
      <c r="D2586" s="13">
        <v>75</v>
      </c>
    </row>
    <row r="2587" spans="1:7" x14ac:dyDescent="0.2">
      <c r="B2587" s="2"/>
      <c r="C2587" s="5" t="s">
        <v>123</v>
      </c>
      <c r="D2587" s="9">
        <f>SUM(D2585:D2586)</f>
        <v>275</v>
      </c>
    </row>
    <row r="2588" spans="1:7" x14ac:dyDescent="0.2">
      <c r="B2588" s="2"/>
      <c r="C2588" s="2"/>
    </row>
    <row r="2589" spans="1:7" x14ac:dyDescent="0.2">
      <c r="B2589" s="27" t="s">
        <v>127</v>
      </c>
      <c r="C2589" s="27"/>
      <c r="D2589" s="22">
        <f>+D2578+D2583+D2587</f>
        <v>205770</v>
      </c>
    </row>
    <row r="2591" spans="1:7" x14ac:dyDescent="0.2">
      <c r="B2591" s="2"/>
      <c r="C2591" s="2"/>
    </row>
    <row r="2592" spans="1:7" x14ac:dyDescent="0.2">
      <c r="A2592" s="19" t="s">
        <v>111</v>
      </c>
      <c r="B2592" s="2"/>
      <c r="C2592" s="2"/>
    </row>
    <row r="2594" spans="1:4" x14ac:dyDescent="0.2">
      <c r="B2594" s="2" t="s">
        <v>119</v>
      </c>
      <c r="C2594" s="2" t="s">
        <v>91</v>
      </c>
      <c r="D2594" s="13">
        <v>93881</v>
      </c>
    </row>
    <row r="2595" spans="1:4" x14ac:dyDescent="0.2">
      <c r="B2595" s="2"/>
      <c r="C2595" s="5" t="s">
        <v>120</v>
      </c>
      <c r="D2595" s="9">
        <f>SUM(D2594)</f>
        <v>93881</v>
      </c>
    </row>
    <row r="2596" spans="1:4" x14ac:dyDescent="0.2">
      <c r="B2596" s="2"/>
      <c r="C2596" s="2"/>
    </row>
    <row r="2597" spans="1:4" x14ac:dyDescent="0.2">
      <c r="B2597" s="2" t="s">
        <v>29</v>
      </c>
      <c r="C2597" s="2" t="s">
        <v>30</v>
      </c>
      <c r="D2597" s="13">
        <v>3800</v>
      </c>
    </row>
    <row r="2598" spans="1:4" x14ac:dyDescent="0.2">
      <c r="B2598" s="2"/>
      <c r="C2598" s="5" t="s">
        <v>122</v>
      </c>
      <c r="D2598" s="9">
        <f>SUM(D2597)</f>
        <v>3800</v>
      </c>
    </row>
    <row r="2599" spans="1:4" x14ac:dyDescent="0.2">
      <c r="B2599" s="2"/>
      <c r="C2599" s="2"/>
    </row>
    <row r="2600" spans="1:4" x14ac:dyDescent="0.2">
      <c r="B2600" s="27" t="s">
        <v>129</v>
      </c>
      <c r="C2600" s="27"/>
      <c r="D2600" s="22">
        <f>+D2595+D2598</f>
        <v>97681</v>
      </c>
    </row>
    <row r="2602" spans="1:4" x14ac:dyDescent="0.2">
      <c r="B2602" s="2"/>
      <c r="C2602" s="2"/>
    </row>
    <row r="2603" spans="1:4" x14ac:dyDescent="0.2">
      <c r="A2603" s="19" t="s">
        <v>90</v>
      </c>
      <c r="B2603" s="2"/>
      <c r="C2603" s="2"/>
    </row>
    <row r="2605" spans="1:4" x14ac:dyDescent="0.2">
      <c r="B2605" s="2" t="s">
        <v>119</v>
      </c>
      <c r="C2605" s="2" t="s">
        <v>91</v>
      </c>
      <c r="D2605" s="13">
        <v>10759</v>
      </c>
    </row>
    <row r="2606" spans="1:4" x14ac:dyDescent="0.2">
      <c r="B2606" s="2"/>
      <c r="C2606" s="5" t="s">
        <v>120</v>
      </c>
      <c r="D2606" s="9">
        <f>SUM(D2605)</f>
        <v>10759</v>
      </c>
    </row>
    <row r="2607" spans="1:4" x14ac:dyDescent="0.2">
      <c r="B2607" s="2"/>
      <c r="C2607" s="2"/>
    </row>
    <row r="2608" spans="1:4" x14ac:dyDescent="0.2">
      <c r="B2608" s="27" t="s">
        <v>130</v>
      </c>
      <c r="C2608" s="27"/>
      <c r="D2608" s="22">
        <f>+D2606</f>
        <v>10759</v>
      </c>
    </row>
    <row r="2610" spans="1:7" x14ac:dyDescent="0.2">
      <c r="B2610" s="2"/>
      <c r="C2610" s="2"/>
    </row>
    <row r="2611" spans="1:7" x14ac:dyDescent="0.2">
      <c r="A2611" s="19" t="s">
        <v>102</v>
      </c>
      <c r="B2611" s="2"/>
      <c r="C2611" s="2"/>
    </row>
    <row r="2613" spans="1:7" x14ac:dyDescent="0.2">
      <c r="B2613" s="2" t="s">
        <v>3</v>
      </c>
      <c r="C2613" s="2" t="s">
        <v>4</v>
      </c>
      <c r="D2613" s="9">
        <f>29483-27983</f>
        <v>1500</v>
      </c>
    </row>
    <row r="2614" spans="1:7" x14ac:dyDescent="0.2">
      <c r="B2614" s="2" t="s">
        <v>65</v>
      </c>
      <c r="C2614" s="2" t="s">
        <v>66</v>
      </c>
      <c r="D2614" s="9">
        <v>11000</v>
      </c>
    </row>
    <row r="2615" spans="1:7" x14ac:dyDescent="0.2">
      <c r="B2615" s="2" t="s">
        <v>7</v>
      </c>
      <c r="C2615" s="2" t="s">
        <v>8</v>
      </c>
      <c r="D2615" s="9">
        <v>13000</v>
      </c>
    </row>
    <row r="2616" spans="1:7" x14ac:dyDescent="0.2">
      <c r="B2616" s="2" t="s">
        <v>67</v>
      </c>
      <c r="C2616" s="2" t="s">
        <v>68</v>
      </c>
      <c r="D2616" s="9">
        <v>148197</v>
      </c>
    </row>
    <row r="2617" spans="1:7" x14ac:dyDescent="0.2">
      <c r="B2617" s="2" t="s">
        <v>69</v>
      </c>
      <c r="C2617" s="2" t="s">
        <v>70</v>
      </c>
      <c r="D2617" s="13">
        <v>10000</v>
      </c>
    </row>
    <row r="2618" spans="1:7" x14ac:dyDescent="0.2">
      <c r="B2618" s="2"/>
      <c r="C2618" s="5" t="s">
        <v>121</v>
      </c>
      <c r="D2618" s="9">
        <f>SUM(D2613:D2617)</f>
        <v>183697</v>
      </c>
      <c r="F2618" s="12"/>
      <c r="G2618" s="12"/>
    </row>
    <row r="2619" spans="1:7" x14ac:dyDescent="0.2">
      <c r="B2619" s="2"/>
      <c r="C2619" s="2"/>
    </row>
    <row r="2620" spans="1:7" x14ac:dyDescent="0.2">
      <c r="B2620" s="2" t="s">
        <v>71</v>
      </c>
      <c r="C2620" s="2" t="s">
        <v>72</v>
      </c>
      <c r="D2620" s="13">
        <v>16000</v>
      </c>
    </row>
    <row r="2621" spans="1:7" x14ac:dyDescent="0.2">
      <c r="B2621" s="2"/>
      <c r="C2621" s="5" t="s">
        <v>122</v>
      </c>
      <c r="D2621" s="9">
        <f>SUM(D2620:D2620)</f>
        <v>16000</v>
      </c>
    </row>
    <row r="2622" spans="1:7" x14ac:dyDescent="0.2">
      <c r="B2622" s="2"/>
      <c r="C2622" s="2"/>
    </row>
    <row r="2623" spans="1:7" x14ac:dyDescent="0.2">
      <c r="B2623" s="27" t="s">
        <v>131</v>
      </c>
      <c r="C2623" s="27"/>
      <c r="D2623" s="22">
        <f>+D2618+D2621</f>
        <v>199697</v>
      </c>
    </row>
    <row r="2626" spans="1:7" ht="16.5" thickBot="1" x14ac:dyDescent="0.3">
      <c r="B2626" s="31" t="s">
        <v>171</v>
      </c>
      <c r="C2626" s="31"/>
      <c r="D2626" s="6">
        <f>+D2535+D2549+D2572+D2589+D2600+D2608+D2623+D2557</f>
        <v>6904089</v>
      </c>
    </row>
    <row r="2627" spans="1:7" ht="13.5" thickTop="1" x14ac:dyDescent="0.2"/>
    <row r="2628" spans="1:7" ht="13.5" thickBot="1" x14ac:dyDescent="0.25">
      <c r="B2628" s="2"/>
      <c r="C2628" s="2"/>
    </row>
    <row r="2629" spans="1:7" ht="18.75" thickBot="1" x14ac:dyDescent="0.3">
      <c r="A2629" s="28" t="s">
        <v>159</v>
      </c>
      <c r="B2629" s="29"/>
      <c r="C2629" s="29"/>
      <c r="D2629" s="30"/>
    </row>
    <row r="2630" spans="1:7" ht="18" x14ac:dyDescent="0.25">
      <c r="A2630" s="3"/>
      <c r="B2630" s="3"/>
      <c r="C2630" s="3"/>
      <c r="D2630" s="37"/>
    </row>
    <row r="2631" spans="1:7" x14ac:dyDescent="0.2">
      <c r="A2631" s="19" t="s">
        <v>105</v>
      </c>
      <c r="B2631" s="2"/>
      <c r="C2631" s="2"/>
    </row>
    <row r="2633" spans="1:7" x14ac:dyDescent="0.2">
      <c r="B2633" s="2" t="s">
        <v>119</v>
      </c>
      <c r="C2633" s="2" t="s">
        <v>91</v>
      </c>
      <c r="D2633" s="4">
        <v>5625054</v>
      </c>
    </row>
    <row r="2634" spans="1:7" x14ac:dyDescent="0.2">
      <c r="B2634" s="2"/>
      <c r="C2634" s="5" t="s">
        <v>120</v>
      </c>
      <c r="D2634" s="9">
        <f>SUM(D2633)</f>
        <v>5625054</v>
      </c>
    </row>
    <row r="2635" spans="1:7" x14ac:dyDescent="0.2">
      <c r="B2635" s="2"/>
      <c r="C2635" s="2"/>
    </row>
    <row r="2636" spans="1:7" x14ac:dyDescent="0.2">
      <c r="B2636" s="2" t="s">
        <v>1</v>
      </c>
      <c r="C2636" s="2" t="s">
        <v>2</v>
      </c>
      <c r="D2636" s="9">
        <v>2750</v>
      </c>
    </row>
    <row r="2637" spans="1:7" x14ac:dyDescent="0.2">
      <c r="B2637" s="2" t="s">
        <v>11</v>
      </c>
      <c r="C2637" s="2" t="s">
        <v>12</v>
      </c>
      <c r="D2637" s="13">
        <v>10971</v>
      </c>
    </row>
    <row r="2638" spans="1:7" x14ac:dyDescent="0.2">
      <c r="B2638" s="2"/>
      <c r="C2638" s="5" t="s">
        <v>121</v>
      </c>
      <c r="D2638" s="9">
        <f>SUM(D2636:D2637)</f>
        <v>13721</v>
      </c>
      <c r="F2638" s="12"/>
      <c r="G2638" s="12"/>
    </row>
    <row r="2639" spans="1:7" x14ac:dyDescent="0.2">
      <c r="B2639" s="2"/>
      <c r="C2639" s="2"/>
    </row>
    <row r="2640" spans="1:7" x14ac:dyDescent="0.2">
      <c r="B2640" s="2" t="s">
        <v>57</v>
      </c>
      <c r="C2640" s="2" t="s">
        <v>58</v>
      </c>
      <c r="D2640" s="9">
        <v>1120</v>
      </c>
    </row>
    <row r="2641" spans="1:7" x14ac:dyDescent="0.2">
      <c r="B2641" s="2" t="s">
        <v>29</v>
      </c>
      <c r="C2641" s="2" t="s">
        <v>30</v>
      </c>
      <c r="D2641" s="13">
        <v>49043</v>
      </c>
    </row>
    <row r="2642" spans="1:7" x14ac:dyDescent="0.2">
      <c r="B2642" s="2"/>
      <c r="C2642" s="5" t="s">
        <v>122</v>
      </c>
      <c r="D2642" s="9">
        <f>SUM(D2640:D2641)</f>
        <v>50163</v>
      </c>
    </row>
    <row r="2643" spans="1:7" x14ac:dyDescent="0.2">
      <c r="B2643" s="2"/>
      <c r="C2643" s="2"/>
    </row>
    <row r="2644" spans="1:7" x14ac:dyDescent="0.2">
      <c r="B2644" s="2" t="s">
        <v>33</v>
      </c>
      <c r="C2644" s="2" t="s">
        <v>34</v>
      </c>
      <c r="D2644" s="13">
        <v>4000</v>
      </c>
    </row>
    <row r="2645" spans="1:7" x14ac:dyDescent="0.2">
      <c r="B2645" s="2"/>
      <c r="C2645" s="5" t="s">
        <v>123</v>
      </c>
      <c r="D2645" s="9">
        <f>SUM(D2644:D2644)</f>
        <v>4000</v>
      </c>
    </row>
    <row r="2646" spans="1:7" x14ac:dyDescent="0.2">
      <c r="B2646" s="2"/>
      <c r="C2646" s="2"/>
    </row>
    <row r="2647" spans="1:7" x14ac:dyDescent="0.2">
      <c r="B2647" s="27" t="s">
        <v>114</v>
      </c>
      <c r="C2647" s="27"/>
      <c r="D2647" s="22">
        <f>+D2634+D2638+D2642+D2645</f>
        <v>5692938</v>
      </c>
    </row>
    <row r="2649" spans="1:7" x14ac:dyDescent="0.2">
      <c r="B2649" s="2"/>
      <c r="C2649" s="2"/>
    </row>
    <row r="2650" spans="1:7" x14ac:dyDescent="0.2">
      <c r="A2650" s="19" t="s">
        <v>106</v>
      </c>
      <c r="B2650" s="2"/>
      <c r="C2650" s="2"/>
    </row>
    <row r="2652" spans="1:7" x14ac:dyDescent="0.2">
      <c r="B2652" s="2" t="s">
        <v>119</v>
      </c>
      <c r="C2652" s="2" t="s">
        <v>91</v>
      </c>
      <c r="D2652" s="13">
        <v>105627</v>
      </c>
    </row>
    <row r="2653" spans="1:7" x14ac:dyDescent="0.2">
      <c r="B2653" s="2"/>
      <c r="C2653" s="5" t="s">
        <v>120</v>
      </c>
      <c r="D2653" s="9">
        <f>SUM(D2652)</f>
        <v>105627</v>
      </c>
    </row>
    <row r="2654" spans="1:7" x14ac:dyDescent="0.2">
      <c r="B2654" s="2"/>
      <c r="C2654" s="2"/>
    </row>
    <row r="2655" spans="1:7" x14ac:dyDescent="0.2">
      <c r="B2655" s="2" t="s">
        <v>1</v>
      </c>
      <c r="C2655" s="2" t="s">
        <v>2</v>
      </c>
      <c r="D2655" s="13">
        <v>500</v>
      </c>
    </row>
    <row r="2656" spans="1:7" x14ac:dyDescent="0.2">
      <c r="B2656" s="2"/>
      <c r="C2656" s="5" t="s">
        <v>121</v>
      </c>
      <c r="D2656" s="9">
        <f>SUM(D2655:D2655)</f>
        <v>500</v>
      </c>
      <c r="F2656" s="12"/>
      <c r="G2656" s="12"/>
    </row>
    <row r="2657" spans="1:4" x14ac:dyDescent="0.2">
      <c r="B2657" s="2"/>
      <c r="C2657" s="2"/>
    </row>
    <row r="2658" spans="1:4" x14ac:dyDescent="0.2">
      <c r="B2658" s="2" t="s">
        <v>21</v>
      </c>
      <c r="C2658" s="2" t="s">
        <v>22</v>
      </c>
      <c r="D2658" s="13">
        <v>3000</v>
      </c>
    </row>
    <row r="2659" spans="1:4" x14ac:dyDescent="0.2">
      <c r="B2659" s="2"/>
      <c r="C2659" s="5" t="s">
        <v>122</v>
      </c>
      <c r="D2659" s="9">
        <f>SUM(D2658:D2658)</f>
        <v>3000</v>
      </c>
    </row>
    <row r="2660" spans="1:4" x14ac:dyDescent="0.2">
      <c r="B2660" s="2"/>
      <c r="C2660" s="2"/>
    </row>
    <row r="2661" spans="1:4" x14ac:dyDescent="0.2">
      <c r="B2661" s="27" t="s">
        <v>113</v>
      </c>
      <c r="C2661" s="27"/>
      <c r="D2661" s="22">
        <f>+D2653+D2656+D2659</f>
        <v>109127</v>
      </c>
    </row>
    <row r="2663" spans="1:4" x14ac:dyDescent="0.2">
      <c r="B2663" s="2"/>
      <c r="C2663" s="2"/>
    </row>
    <row r="2664" spans="1:4" x14ac:dyDescent="0.2">
      <c r="A2664" s="19" t="s">
        <v>108</v>
      </c>
      <c r="B2664" s="2"/>
      <c r="C2664" s="2"/>
    </row>
    <row r="2666" spans="1:4" x14ac:dyDescent="0.2">
      <c r="B2666" s="2" t="s">
        <v>119</v>
      </c>
      <c r="C2666" s="2" t="s">
        <v>91</v>
      </c>
      <c r="D2666" s="13">
        <v>554745</v>
      </c>
    </row>
    <row r="2667" spans="1:4" x14ac:dyDescent="0.2">
      <c r="B2667" s="2"/>
      <c r="C2667" s="5" t="s">
        <v>120</v>
      </c>
      <c r="D2667" s="9">
        <f>SUM(D2666)</f>
        <v>554745</v>
      </c>
    </row>
    <row r="2668" spans="1:4" x14ac:dyDescent="0.2">
      <c r="B2668" s="2"/>
      <c r="C2668" s="2"/>
    </row>
    <row r="2669" spans="1:4" x14ac:dyDescent="0.2">
      <c r="B2669" s="2" t="s">
        <v>29</v>
      </c>
      <c r="C2669" s="2" t="s">
        <v>30</v>
      </c>
      <c r="D2669" s="13">
        <v>1000</v>
      </c>
    </row>
    <row r="2670" spans="1:4" x14ac:dyDescent="0.2">
      <c r="B2670" s="2"/>
      <c r="C2670" s="5" t="s">
        <v>122</v>
      </c>
      <c r="D2670" s="9">
        <f>SUM(D2669:D2669)</f>
        <v>1000</v>
      </c>
    </row>
    <row r="2671" spans="1:4" x14ac:dyDescent="0.2">
      <c r="B2671" s="2"/>
      <c r="C2671" s="5"/>
    </row>
    <row r="2672" spans="1:4" x14ac:dyDescent="0.2">
      <c r="B2672" s="2" t="s">
        <v>42</v>
      </c>
      <c r="C2672" s="2" t="s">
        <v>280</v>
      </c>
      <c r="D2672" s="13">
        <v>1000</v>
      </c>
    </row>
    <row r="2673" spans="1:7" x14ac:dyDescent="0.2">
      <c r="B2673" s="2"/>
      <c r="C2673" s="5" t="s">
        <v>123</v>
      </c>
      <c r="D2673" s="9">
        <f>SUM(D2672:D2672)</f>
        <v>1000</v>
      </c>
    </row>
    <row r="2674" spans="1:7" x14ac:dyDescent="0.2">
      <c r="B2674" s="2"/>
      <c r="C2674" s="2"/>
    </row>
    <row r="2675" spans="1:7" x14ac:dyDescent="0.2">
      <c r="B2675" s="27" t="s">
        <v>126</v>
      </c>
      <c r="C2675" s="27"/>
      <c r="D2675" s="22">
        <f>+D2667+D2670+D2673</f>
        <v>556745</v>
      </c>
    </row>
    <row r="2677" spans="1:7" x14ac:dyDescent="0.2">
      <c r="B2677" s="2"/>
      <c r="C2677" s="2"/>
    </row>
    <row r="2678" spans="1:7" x14ac:dyDescent="0.2">
      <c r="A2678" s="19" t="s">
        <v>109</v>
      </c>
      <c r="B2678" s="2"/>
      <c r="C2678" s="2"/>
    </row>
    <row r="2680" spans="1:7" x14ac:dyDescent="0.2">
      <c r="B2680" s="2" t="s">
        <v>119</v>
      </c>
      <c r="C2680" s="2" t="s">
        <v>91</v>
      </c>
      <c r="D2680" s="13">
        <v>204551</v>
      </c>
    </row>
    <row r="2681" spans="1:7" x14ac:dyDescent="0.2">
      <c r="B2681" s="2"/>
      <c r="C2681" s="5" t="s">
        <v>120</v>
      </c>
      <c r="D2681" s="9">
        <f>SUM(D2680)</f>
        <v>204551</v>
      </c>
    </row>
    <row r="2682" spans="1:7" x14ac:dyDescent="0.2">
      <c r="B2682" s="2"/>
      <c r="C2682" s="2"/>
    </row>
    <row r="2683" spans="1:7" x14ac:dyDescent="0.2">
      <c r="B2683" s="2" t="s">
        <v>15</v>
      </c>
      <c r="C2683" s="2" t="s">
        <v>16</v>
      </c>
      <c r="D2683" s="9">
        <v>50</v>
      </c>
    </row>
    <row r="2684" spans="1:7" x14ac:dyDescent="0.2">
      <c r="B2684" s="2" t="s">
        <v>21</v>
      </c>
      <c r="C2684" s="2" t="s">
        <v>22</v>
      </c>
      <c r="D2684" s="9">
        <v>150</v>
      </c>
    </row>
    <row r="2685" spans="1:7" x14ac:dyDescent="0.2">
      <c r="B2685" s="2" t="s">
        <v>29</v>
      </c>
      <c r="C2685" s="2" t="s">
        <v>30</v>
      </c>
      <c r="D2685" s="13">
        <v>1050</v>
      </c>
    </row>
    <row r="2686" spans="1:7" x14ac:dyDescent="0.2">
      <c r="B2686" s="2"/>
      <c r="C2686" s="5" t="s">
        <v>122</v>
      </c>
      <c r="D2686" s="9">
        <f>SUM(D2683:D2685)</f>
        <v>1250</v>
      </c>
      <c r="F2686" s="12"/>
      <c r="G2686" s="12"/>
    </row>
    <row r="2687" spans="1:7" x14ac:dyDescent="0.2">
      <c r="B2687" s="2"/>
      <c r="C2687" s="2"/>
    </row>
    <row r="2688" spans="1:7" x14ac:dyDescent="0.2">
      <c r="B2688" s="2" t="s">
        <v>31</v>
      </c>
      <c r="C2688" s="2" t="s">
        <v>32</v>
      </c>
      <c r="D2688" s="9">
        <v>2200</v>
      </c>
    </row>
    <row r="2689" spans="1:4" x14ac:dyDescent="0.2">
      <c r="B2689" s="2" t="s">
        <v>42</v>
      </c>
      <c r="C2689" s="2" t="s">
        <v>280</v>
      </c>
      <c r="D2689" s="13">
        <v>75</v>
      </c>
    </row>
    <row r="2690" spans="1:4" x14ac:dyDescent="0.2">
      <c r="B2690" s="2"/>
      <c r="C2690" s="5" t="s">
        <v>123</v>
      </c>
      <c r="D2690" s="9">
        <f>SUM(D2688:D2689)</f>
        <v>2275</v>
      </c>
    </row>
    <row r="2691" spans="1:4" x14ac:dyDescent="0.2">
      <c r="B2691" s="2"/>
      <c r="C2691" s="2"/>
    </row>
    <row r="2692" spans="1:4" x14ac:dyDescent="0.2">
      <c r="B2692" s="27" t="s">
        <v>127</v>
      </c>
      <c r="C2692" s="27"/>
      <c r="D2692" s="22">
        <f>+D2681+D2686+D2690</f>
        <v>208076</v>
      </c>
    </row>
    <row r="2694" spans="1:4" x14ac:dyDescent="0.2">
      <c r="B2694" s="2"/>
      <c r="C2694" s="2"/>
    </row>
    <row r="2695" spans="1:4" x14ac:dyDescent="0.2">
      <c r="A2695" s="19" t="s">
        <v>111</v>
      </c>
      <c r="B2695" s="2"/>
      <c r="C2695" s="2"/>
    </row>
    <row r="2697" spans="1:4" x14ac:dyDescent="0.2">
      <c r="B2697" s="2" t="s">
        <v>119</v>
      </c>
      <c r="C2697" s="2" t="s">
        <v>91</v>
      </c>
      <c r="D2697" s="13">
        <v>104841</v>
      </c>
    </row>
    <row r="2698" spans="1:4" x14ac:dyDescent="0.2">
      <c r="B2698" s="2"/>
      <c r="C2698" s="5" t="s">
        <v>120</v>
      </c>
      <c r="D2698" s="9">
        <f>SUM(D2697)</f>
        <v>104841</v>
      </c>
    </row>
    <row r="2699" spans="1:4" x14ac:dyDescent="0.2">
      <c r="B2699" s="2"/>
      <c r="C2699" s="2"/>
    </row>
    <row r="2700" spans="1:4" x14ac:dyDescent="0.2">
      <c r="B2700" s="2" t="s">
        <v>29</v>
      </c>
      <c r="C2700" s="2" t="s">
        <v>30</v>
      </c>
      <c r="D2700" s="13">
        <v>1800</v>
      </c>
    </row>
    <row r="2701" spans="1:4" x14ac:dyDescent="0.2">
      <c r="B2701" s="2"/>
      <c r="C2701" s="5" t="s">
        <v>122</v>
      </c>
      <c r="D2701" s="9">
        <f>SUM(D2700)</f>
        <v>1800</v>
      </c>
    </row>
    <row r="2702" spans="1:4" x14ac:dyDescent="0.2">
      <c r="B2702" s="2"/>
      <c r="C2702" s="2"/>
    </row>
    <row r="2703" spans="1:4" x14ac:dyDescent="0.2">
      <c r="B2703" s="27" t="s">
        <v>129</v>
      </c>
      <c r="C2703" s="27"/>
      <c r="D2703" s="22">
        <f>+D2698+D2701</f>
        <v>106641</v>
      </c>
    </row>
    <row r="2705" spans="1:6" x14ac:dyDescent="0.2">
      <c r="B2705" s="2"/>
      <c r="C2705" s="2"/>
    </row>
    <row r="2706" spans="1:6" x14ac:dyDescent="0.2">
      <c r="A2706" s="19" t="s">
        <v>90</v>
      </c>
      <c r="B2706" s="2"/>
      <c r="C2706" s="2"/>
    </row>
    <row r="2708" spans="1:6" x14ac:dyDescent="0.2">
      <c r="B2708" s="2" t="s">
        <v>119</v>
      </c>
      <c r="C2708" s="2" t="s">
        <v>91</v>
      </c>
      <c r="D2708" s="13">
        <v>9376</v>
      </c>
    </row>
    <row r="2709" spans="1:6" x14ac:dyDescent="0.2">
      <c r="B2709" s="2"/>
      <c r="C2709" s="5" t="s">
        <v>120</v>
      </c>
      <c r="D2709" s="9">
        <f>SUM(D2708)</f>
        <v>9376</v>
      </c>
    </row>
    <row r="2710" spans="1:6" x14ac:dyDescent="0.2">
      <c r="B2710" s="2"/>
      <c r="C2710" s="2"/>
    </row>
    <row r="2711" spans="1:6" x14ac:dyDescent="0.2">
      <c r="B2711" s="27" t="s">
        <v>130</v>
      </c>
      <c r="C2711" s="27"/>
      <c r="D2711" s="22">
        <f>+D2709</f>
        <v>9376</v>
      </c>
    </row>
    <row r="2713" spans="1:6" x14ac:dyDescent="0.2">
      <c r="B2713" s="2"/>
      <c r="C2713" s="2"/>
    </row>
    <row r="2714" spans="1:6" x14ac:dyDescent="0.2">
      <c r="A2714" s="19" t="s">
        <v>102</v>
      </c>
      <c r="B2714" s="2"/>
      <c r="C2714" s="2"/>
    </row>
    <row r="2716" spans="1:6" x14ac:dyDescent="0.2">
      <c r="B2716" s="2" t="s">
        <v>3</v>
      </c>
      <c r="C2716" s="2" t="s">
        <v>4</v>
      </c>
      <c r="D2716" s="9">
        <v>1500</v>
      </c>
    </row>
    <row r="2717" spans="1:6" x14ac:dyDescent="0.2">
      <c r="B2717" s="2" t="s">
        <v>7</v>
      </c>
      <c r="C2717" s="2" t="s">
        <v>8</v>
      </c>
      <c r="D2717" s="9">
        <v>5000</v>
      </c>
    </row>
    <row r="2718" spans="1:6" x14ac:dyDescent="0.2">
      <c r="B2718" s="2" t="s">
        <v>67</v>
      </c>
      <c r="C2718" s="2" t="s">
        <v>68</v>
      </c>
      <c r="D2718" s="9">
        <v>372936</v>
      </c>
    </row>
    <row r="2719" spans="1:6" x14ac:dyDescent="0.2">
      <c r="B2719" s="2" t="s">
        <v>69</v>
      </c>
      <c r="C2719" s="2" t="s">
        <v>70</v>
      </c>
      <c r="D2719" s="13">
        <v>10000</v>
      </c>
    </row>
    <row r="2720" spans="1:6" x14ac:dyDescent="0.2">
      <c r="B2720" s="2"/>
      <c r="C2720" s="5" t="s">
        <v>121</v>
      </c>
      <c r="D2720" s="9">
        <f>SUM(D2716:D2719)</f>
        <v>389436</v>
      </c>
      <c r="F2720" s="12"/>
    </row>
    <row r="2721" spans="1:4" x14ac:dyDescent="0.2">
      <c r="B2721" s="2"/>
      <c r="C2721" s="2"/>
    </row>
    <row r="2722" spans="1:4" x14ac:dyDescent="0.2">
      <c r="B2722" s="2" t="s">
        <v>71</v>
      </c>
      <c r="C2722" s="2" t="s">
        <v>72</v>
      </c>
      <c r="D2722" s="13">
        <v>15000</v>
      </c>
    </row>
    <row r="2723" spans="1:4" x14ac:dyDescent="0.2">
      <c r="B2723" s="2"/>
      <c r="C2723" s="5" t="s">
        <v>122</v>
      </c>
      <c r="D2723" s="9">
        <f>SUM(D2722)</f>
        <v>15000</v>
      </c>
    </row>
    <row r="2724" spans="1:4" x14ac:dyDescent="0.2">
      <c r="B2724" s="2"/>
      <c r="C2724" s="2"/>
    </row>
    <row r="2725" spans="1:4" x14ac:dyDescent="0.2">
      <c r="B2725" s="27" t="s">
        <v>131</v>
      </c>
      <c r="C2725" s="27"/>
      <c r="D2725" s="22">
        <f>+D2720+D2723</f>
        <v>404436</v>
      </c>
    </row>
    <row r="2726" spans="1:4" x14ac:dyDescent="0.2">
      <c r="B2726" s="25"/>
      <c r="C2726" s="25"/>
      <c r="D2726" s="21"/>
    </row>
    <row r="2728" spans="1:4" ht="16.5" thickBot="1" x14ac:dyDescent="0.3">
      <c r="B2728" s="31" t="s">
        <v>170</v>
      </c>
      <c r="C2728" s="31"/>
      <c r="D2728" s="6">
        <f>+D2647+D2661+D2675+D2692+D2703+D2711+D2725</f>
        <v>7087339</v>
      </c>
    </row>
    <row r="2729" spans="1:4" ht="13.5" thickTop="1" x14ac:dyDescent="0.2"/>
    <row r="2730" spans="1:4" ht="13.5" thickBot="1" x14ac:dyDescent="0.25">
      <c r="B2730" s="2"/>
      <c r="C2730" s="2"/>
    </row>
    <row r="2731" spans="1:4" ht="18.75" thickBot="1" x14ac:dyDescent="0.3">
      <c r="A2731" s="28" t="s">
        <v>158</v>
      </c>
      <c r="B2731" s="29"/>
      <c r="C2731" s="29"/>
      <c r="D2731" s="30"/>
    </row>
    <row r="2732" spans="1:4" ht="18" x14ac:dyDescent="0.25">
      <c r="A2732" s="3"/>
      <c r="B2732" s="3"/>
      <c r="C2732" s="3"/>
      <c r="D2732" s="37"/>
    </row>
    <row r="2733" spans="1:4" x14ac:dyDescent="0.2">
      <c r="A2733" s="19" t="s">
        <v>105</v>
      </c>
      <c r="B2733" s="2"/>
      <c r="C2733" s="2"/>
    </row>
    <row r="2735" spans="1:4" x14ac:dyDescent="0.2">
      <c r="B2735" s="2" t="s">
        <v>119</v>
      </c>
      <c r="C2735" s="2" t="s">
        <v>91</v>
      </c>
      <c r="D2735" s="4">
        <v>4990901</v>
      </c>
    </row>
    <row r="2736" spans="1:4" x14ac:dyDescent="0.2">
      <c r="B2736" s="2"/>
      <c r="C2736" s="5" t="s">
        <v>120</v>
      </c>
      <c r="D2736" s="9">
        <f>SUM(D2735)</f>
        <v>4990901</v>
      </c>
    </row>
    <row r="2737" spans="1:7" x14ac:dyDescent="0.2">
      <c r="B2737" s="2"/>
      <c r="C2737" s="2"/>
    </row>
    <row r="2738" spans="1:7" x14ac:dyDescent="0.2">
      <c r="B2738" s="2" t="s">
        <v>1</v>
      </c>
      <c r="C2738" s="2" t="s">
        <v>2</v>
      </c>
      <c r="D2738" s="9">
        <f>17168-14418</f>
        <v>2750</v>
      </c>
    </row>
    <row r="2739" spans="1:7" x14ac:dyDescent="0.2">
      <c r="B2739" s="2" t="s">
        <v>11</v>
      </c>
      <c r="C2739" s="2" t="s">
        <v>12</v>
      </c>
      <c r="D2739" s="13">
        <v>9971</v>
      </c>
    </row>
    <row r="2740" spans="1:7" x14ac:dyDescent="0.2">
      <c r="B2740" s="2"/>
      <c r="C2740" s="5" t="s">
        <v>121</v>
      </c>
      <c r="D2740" s="9">
        <f>SUM(D2738:D2739)</f>
        <v>12721</v>
      </c>
      <c r="F2740" s="12"/>
      <c r="G2740" s="12"/>
    </row>
    <row r="2741" spans="1:7" x14ac:dyDescent="0.2">
      <c r="B2741" s="2"/>
      <c r="C2741" s="2"/>
    </row>
    <row r="2742" spans="1:7" x14ac:dyDescent="0.2">
      <c r="B2742" s="2" t="s">
        <v>57</v>
      </c>
      <c r="C2742" s="2" t="s">
        <v>58</v>
      </c>
      <c r="D2742" s="9">
        <v>900</v>
      </c>
    </row>
    <row r="2743" spans="1:7" x14ac:dyDescent="0.2">
      <c r="B2743" s="2" t="s">
        <v>25</v>
      </c>
      <c r="C2743" s="2" t="s">
        <v>26</v>
      </c>
      <c r="D2743" s="9">
        <v>2500</v>
      </c>
    </row>
    <row r="2744" spans="1:7" x14ac:dyDescent="0.2">
      <c r="B2744" s="2" t="s">
        <v>29</v>
      </c>
      <c r="C2744" s="2" t="s">
        <v>30</v>
      </c>
      <c r="D2744" s="13">
        <v>53593</v>
      </c>
    </row>
    <row r="2745" spans="1:7" x14ac:dyDescent="0.2">
      <c r="B2745" s="2"/>
      <c r="C2745" s="5" t="s">
        <v>122</v>
      </c>
      <c r="D2745" s="9">
        <f>SUM(D2742:D2744)</f>
        <v>56993</v>
      </c>
    </row>
    <row r="2746" spans="1:7" x14ac:dyDescent="0.2">
      <c r="B2746" s="2"/>
      <c r="C2746" s="2"/>
    </row>
    <row r="2747" spans="1:7" x14ac:dyDescent="0.2">
      <c r="B2747" s="27" t="s">
        <v>114</v>
      </c>
      <c r="C2747" s="27"/>
      <c r="D2747" s="22">
        <f>+D2736+D2740+D2745</f>
        <v>5060615</v>
      </c>
    </row>
    <row r="2749" spans="1:7" x14ac:dyDescent="0.2">
      <c r="B2749" s="2"/>
      <c r="C2749" s="2"/>
    </row>
    <row r="2750" spans="1:7" x14ac:dyDescent="0.2">
      <c r="A2750" s="19" t="s">
        <v>106</v>
      </c>
      <c r="B2750" s="2"/>
      <c r="C2750" s="2"/>
    </row>
    <row r="2752" spans="1:7" x14ac:dyDescent="0.2">
      <c r="B2752" s="2" t="s">
        <v>119</v>
      </c>
      <c r="C2752" s="2" t="s">
        <v>91</v>
      </c>
      <c r="D2752" s="13">
        <v>73776</v>
      </c>
    </row>
    <row r="2753" spans="1:7" x14ac:dyDescent="0.2">
      <c r="B2753" s="2"/>
      <c r="C2753" s="5" t="s">
        <v>120</v>
      </c>
      <c r="D2753" s="9">
        <f>SUM(D2752)</f>
        <v>73776</v>
      </c>
    </row>
    <row r="2754" spans="1:7" x14ac:dyDescent="0.2">
      <c r="B2754" s="2"/>
      <c r="C2754" s="2"/>
    </row>
    <row r="2755" spans="1:7" x14ac:dyDescent="0.2">
      <c r="B2755" s="2" t="s">
        <v>1</v>
      </c>
      <c r="C2755" s="2" t="s">
        <v>2</v>
      </c>
      <c r="D2755" s="13">
        <v>500</v>
      </c>
    </row>
    <row r="2756" spans="1:7" x14ac:dyDescent="0.2">
      <c r="B2756" s="2"/>
      <c r="C2756" s="5" t="s">
        <v>121</v>
      </c>
      <c r="D2756" s="9">
        <f>SUM(D2755:D2755)</f>
        <v>500</v>
      </c>
      <c r="F2756" s="12"/>
      <c r="G2756" s="12"/>
    </row>
    <row r="2757" spans="1:7" x14ac:dyDescent="0.2">
      <c r="B2757" s="2"/>
      <c r="C2757" s="2"/>
    </row>
    <row r="2758" spans="1:7" x14ac:dyDescent="0.2">
      <c r="B2758" s="2" t="s">
        <v>21</v>
      </c>
      <c r="C2758" s="2" t="s">
        <v>22</v>
      </c>
      <c r="D2758" s="9">
        <v>12000</v>
      </c>
    </row>
    <row r="2759" spans="1:7" x14ac:dyDescent="0.2">
      <c r="B2759" s="2" t="s">
        <v>29</v>
      </c>
      <c r="C2759" s="2" t="s">
        <v>30</v>
      </c>
      <c r="D2759" s="13">
        <v>1500</v>
      </c>
    </row>
    <row r="2760" spans="1:7" x14ac:dyDescent="0.2">
      <c r="B2760" s="2"/>
      <c r="C2760" s="5" t="s">
        <v>122</v>
      </c>
      <c r="D2760" s="9">
        <f>SUM(D2758:D2759)</f>
        <v>13500</v>
      </c>
    </row>
    <row r="2761" spans="1:7" x14ac:dyDescent="0.2">
      <c r="B2761" s="2"/>
      <c r="C2761" s="2"/>
    </row>
    <row r="2762" spans="1:7" x14ac:dyDescent="0.2">
      <c r="B2762" s="27" t="s">
        <v>113</v>
      </c>
      <c r="C2762" s="27"/>
      <c r="D2762" s="22">
        <f>+D2753+D2756+D2760</f>
        <v>87776</v>
      </c>
    </row>
    <row r="2764" spans="1:7" x14ac:dyDescent="0.2">
      <c r="B2764" s="2"/>
      <c r="C2764" s="2"/>
    </row>
    <row r="2765" spans="1:7" x14ac:dyDescent="0.2">
      <c r="A2765" s="19" t="s">
        <v>285</v>
      </c>
      <c r="B2765" s="2"/>
      <c r="C2765" s="2"/>
    </row>
    <row r="2767" spans="1:7" x14ac:dyDescent="0.2">
      <c r="B2767" s="2" t="s">
        <v>119</v>
      </c>
      <c r="C2767" s="2" t="s">
        <v>91</v>
      </c>
      <c r="D2767" s="13">
        <v>73054</v>
      </c>
    </row>
    <row r="2768" spans="1:7" x14ac:dyDescent="0.2">
      <c r="B2768" s="2"/>
      <c r="C2768" s="5" t="s">
        <v>120</v>
      </c>
      <c r="D2768" s="9">
        <f>SUM(D2767)</f>
        <v>73054</v>
      </c>
    </row>
    <row r="2769" spans="1:4" x14ac:dyDescent="0.2">
      <c r="B2769" s="2"/>
      <c r="C2769" s="2"/>
    </row>
    <row r="2770" spans="1:4" x14ac:dyDescent="0.2">
      <c r="B2770" s="27" t="s">
        <v>286</v>
      </c>
      <c r="C2770" s="27"/>
      <c r="D2770" s="22">
        <f>+D2768</f>
        <v>73054</v>
      </c>
    </row>
    <row r="2771" spans="1:4" x14ac:dyDescent="0.2">
      <c r="B2771" s="2"/>
      <c r="C2771" s="2"/>
    </row>
    <row r="2772" spans="1:4" x14ac:dyDescent="0.2">
      <c r="B2772" s="2"/>
      <c r="C2772" s="2"/>
    </row>
    <row r="2773" spans="1:4" x14ac:dyDescent="0.2">
      <c r="A2773" s="19" t="s">
        <v>108</v>
      </c>
      <c r="B2773" s="2"/>
      <c r="C2773" s="2"/>
    </row>
    <row r="2775" spans="1:4" x14ac:dyDescent="0.2">
      <c r="B2775" s="2" t="s">
        <v>119</v>
      </c>
      <c r="C2775" s="2" t="s">
        <v>91</v>
      </c>
      <c r="D2775" s="13">
        <v>438377</v>
      </c>
    </row>
    <row r="2776" spans="1:4" x14ac:dyDescent="0.2">
      <c r="B2776" s="2"/>
      <c r="C2776" s="5" t="s">
        <v>120</v>
      </c>
      <c r="D2776" s="9">
        <f>SUM(D2775)</f>
        <v>438377</v>
      </c>
    </row>
    <row r="2777" spans="1:4" x14ac:dyDescent="0.2">
      <c r="B2777" s="2"/>
      <c r="C2777" s="2"/>
    </row>
    <row r="2778" spans="1:4" x14ac:dyDescent="0.2">
      <c r="B2778" s="2" t="s">
        <v>29</v>
      </c>
      <c r="C2778" s="2" t="s">
        <v>30</v>
      </c>
      <c r="D2778" s="13">
        <v>1000</v>
      </c>
    </row>
    <row r="2779" spans="1:4" x14ac:dyDescent="0.2">
      <c r="B2779" s="2"/>
      <c r="C2779" s="5" t="s">
        <v>122</v>
      </c>
      <c r="D2779" s="9">
        <f>SUM(D2778:D2778)</f>
        <v>1000</v>
      </c>
    </row>
    <row r="2780" spans="1:4" x14ac:dyDescent="0.2">
      <c r="B2780" s="2"/>
      <c r="C2780" s="5"/>
    </row>
    <row r="2781" spans="1:4" x14ac:dyDescent="0.2">
      <c r="B2781" s="2" t="s">
        <v>40</v>
      </c>
      <c r="C2781" s="2" t="s">
        <v>41</v>
      </c>
      <c r="D2781" s="13">
        <v>400</v>
      </c>
    </row>
    <row r="2782" spans="1:4" x14ac:dyDescent="0.2">
      <c r="B2782" s="2"/>
      <c r="C2782" s="5" t="s">
        <v>123</v>
      </c>
      <c r="D2782" s="9">
        <f>SUM(D2780:D2781)</f>
        <v>400</v>
      </c>
    </row>
    <row r="2783" spans="1:4" x14ac:dyDescent="0.2">
      <c r="B2783" s="2"/>
      <c r="C2783" s="2"/>
    </row>
    <row r="2784" spans="1:4" x14ac:dyDescent="0.2">
      <c r="B2784" s="27" t="s">
        <v>126</v>
      </c>
      <c r="C2784" s="27"/>
      <c r="D2784" s="22">
        <f>+D2776+D2779+D2782</f>
        <v>439777</v>
      </c>
    </row>
    <row r="2786" spans="1:4" x14ac:dyDescent="0.2">
      <c r="B2786" s="2"/>
      <c r="C2786" s="2"/>
    </row>
    <row r="2787" spans="1:4" x14ac:dyDescent="0.2">
      <c r="A2787" s="19" t="s">
        <v>109</v>
      </c>
      <c r="B2787" s="2"/>
      <c r="C2787" s="2"/>
    </row>
    <row r="2789" spans="1:4" x14ac:dyDescent="0.2">
      <c r="B2789" s="2" t="s">
        <v>119</v>
      </c>
      <c r="C2789" s="2" t="s">
        <v>91</v>
      </c>
      <c r="D2789" s="13">
        <v>289250</v>
      </c>
    </row>
    <row r="2790" spans="1:4" x14ac:dyDescent="0.2">
      <c r="B2790" s="2"/>
      <c r="C2790" s="5" t="s">
        <v>120</v>
      </c>
      <c r="D2790" s="9">
        <f>SUM(D2789)</f>
        <v>289250</v>
      </c>
    </row>
    <row r="2791" spans="1:4" x14ac:dyDescent="0.2">
      <c r="B2791" s="2"/>
      <c r="C2791" s="2"/>
    </row>
    <row r="2792" spans="1:4" x14ac:dyDescent="0.2">
      <c r="B2792" s="2" t="s">
        <v>15</v>
      </c>
      <c r="C2792" s="2" t="s">
        <v>16</v>
      </c>
      <c r="D2792" s="9">
        <v>50</v>
      </c>
    </row>
    <row r="2793" spans="1:4" x14ac:dyDescent="0.2">
      <c r="B2793" s="2" t="s">
        <v>21</v>
      </c>
      <c r="C2793" s="2" t="s">
        <v>22</v>
      </c>
      <c r="D2793" s="9">
        <v>150</v>
      </c>
    </row>
    <row r="2794" spans="1:4" x14ac:dyDescent="0.2">
      <c r="B2794" s="2" t="s">
        <v>29</v>
      </c>
      <c r="C2794" s="2" t="s">
        <v>30</v>
      </c>
      <c r="D2794" s="13">
        <v>550</v>
      </c>
    </row>
    <row r="2795" spans="1:4" x14ac:dyDescent="0.2">
      <c r="B2795" s="2"/>
      <c r="C2795" s="5" t="s">
        <v>122</v>
      </c>
      <c r="D2795" s="9">
        <f>SUM(D2792:D2794)</f>
        <v>750</v>
      </c>
    </row>
    <row r="2796" spans="1:4" x14ac:dyDescent="0.2">
      <c r="B2796" s="2"/>
      <c r="C2796" s="2"/>
    </row>
    <row r="2797" spans="1:4" x14ac:dyDescent="0.2">
      <c r="B2797" s="2" t="s">
        <v>31</v>
      </c>
      <c r="C2797" s="2" t="s">
        <v>32</v>
      </c>
      <c r="D2797" s="9">
        <v>200</v>
      </c>
    </row>
    <row r="2798" spans="1:4" x14ac:dyDescent="0.2">
      <c r="B2798" s="2" t="s">
        <v>42</v>
      </c>
      <c r="C2798" s="2" t="s">
        <v>280</v>
      </c>
      <c r="D2798" s="13">
        <v>75</v>
      </c>
    </row>
    <row r="2799" spans="1:4" x14ac:dyDescent="0.2">
      <c r="B2799" s="2"/>
      <c r="C2799" s="5" t="s">
        <v>123</v>
      </c>
      <c r="D2799" s="9">
        <f>SUM(D2797:D2798)</f>
        <v>275</v>
      </c>
    </row>
    <row r="2800" spans="1:4" x14ac:dyDescent="0.2">
      <c r="B2800" s="2"/>
      <c r="C2800" s="2"/>
    </row>
    <row r="2801" spans="1:4" x14ac:dyDescent="0.2">
      <c r="B2801" s="27" t="s">
        <v>127</v>
      </c>
      <c r="C2801" s="27"/>
      <c r="D2801" s="22">
        <f>+D2790+D2795+D2799</f>
        <v>290275</v>
      </c>
    </row>
    <row r="2803" spans="1:4" x14ac:dyDescent="0.2">
      <c r="B2803" s="2"/>
      <c r="C2803" s="2"/>
    </row>
    <row r="2804" spans="1:4" x14ac:dyDescent="0.2">
      <c r="A2804" s="19" t="s">
        <v>111</v>
      </c>
      <c r="B2804" s="2"/>
      <c r="C2804" s="2"/>
    </row>
    <row r="2806" spans="1:4" x14ac:dyDescent="0.2">
      <c r="B2806" s="2" t="s">
        <v>119</v>
      </c>
      <c r="C2806" s="2" t="s">
        <v>91</v>
      </c>
      <c r="D2806" s="13">
        <v>93401</v>
      </c>
    </row>
    <row r="2807" spans="1:4" x14ac:dyDescent="0.2">
      <c r="B2807" s="2"/>
      <c r="C2807" s="5" t="s">
        <v>120</v>
      </c>
      <c r="D2807" s="9">
        <f>SUM(D2806)</f>
        <v>93401</v>
      </c>
    </row>
    <row r="2808" spans="1:4" x14ac:dyDescent="0.2">
      <c r="B2808" s="2"/>
      <c r="C2808" s="2"/>
    </row>
    <row r="2809" spans="1:4" x14ac:dyDescent="0.2">
      <c r="B2809" s="2" t="s">
        <v>29</v>
      </c>
      <c r="C2809" s="2" t="s">
        <v>30</v>
      </c>
      <c r="D2809" s="13">
        <v>800</v>
      </c>
    </row>
    <row r="2810" spans="1:4" x14ac:dyDescent="0.2">
      <c r="B2810" s="2"/>
      <c r="C2810" s="5" t="s">
        <v>122</v>
      </c>
      <c r="D2810" s="9">
        <f>SUM(D2809)</f>
        <v>800</v>
      </c>
    </row>
    <row r="2811" spans="1:4" x14ac:dyDescent="0.2">
      <c r="B2811" s="2"/>
      <c r="C2811" s="2"/>
    </row>
    <row r="2812" spans="1:4" x14ac:dyDescent="0.2">
      <c r="B2812" s="27" t="s">
        <v>129</v>
      </c>
      <c r="C2812" s="27"/>
      <c r="D2812" s="22">
        <f>+D2807+D2810</f>
        <v>94201</v>
      </c>
    </row>
    <row r="2814" spans="1:4" x14ac:dyDescent="0.2">
      <c r="B2814" s="2"/>
      <c r="C2814" s="2"/>
    </row>
    <row r="2815" spans="1:4" x14ac:dyDescent="0.2">
      <c r="A2815" s="19" t="s">
        <v>90</v>
      </c>
      <c r="B2815" s="2"/>
      <c r="C2815" s="2"/>
    </row>
    <row r="2817" spans="1:6" x14ac:dyDescent="0.2">
      <c r="B2817" s="2" t="s">
        <v>119</v>
      </c>
      <c r="C2817" s="2" t="s">
        <v>91</v>
      </c>
      <c r="D2817" s="13">
        <v>6604</v>
      </c>
    </row>
    <row r="2818" spans="1:6" x14ac:dyDescent="0.2">
      <c r="B2818" s="2"/>
      <c r="C2818" s="5" t="s">
        <v>120</v>
      </c>
      <c r="D2818" s="9">
        <f>SUM(D2817)</f>
        <v>6604</v>
      </c>
    </row>
    <row r="2819" spans="1:6" x14ac:dyDescent="0.2">
      <c r="B2819" s="2"/>
      <c r="C2819" s="2"/>
    </row>
    <row r="2820" spans="1:6" x14ac:dyDescent="0.2">
      <c r="B2820" s="27" t="s">
        <v>130</v>
      </c>
      <c r="C2820" s="27"/>
      <c r="D2820" s="22">
        <f>+D2818</f>
        <v>6604</v>
      </c>
    </row>
    <row r="2822" spans="1:6" x14ac:dyDescent="0.2">
      <c r="B2822" s="2"/>
      <c r="C2822" s="2"/>
    </row>
    <row r="2823" spans="1:6" x14ac:dyDescent="0.2">
      <c r="A2823" s="19" t="s">
        <v>102</v>
      </c>
      <c r="B2823" s="2"/>
      <c r="C2823" s="2"/>
    </row>
    <row r="2825" spans="1:6" x14ac:dyDescent="0.2">
      <c r="B2825" s="2" t="s">
        <v>3</v>
      </c>
      <c r="C2825" s="2" t="s">
        <v>4</v>
      </c>
      <c r="D2825" s="9">
        <v>1500</v>
      </c>
    </row>
    <row r="2826" spans="1:6" x14ac:dyDescent="0.2">
      <c r="B2826" s="2" t="s">
        <v>65</v>
      </c>
      <c r="C2826" s="2" t="s">
        <v>66</v>
      </c>
      <c r="D2826" s="9">
        <v>10000</v>
      </c>
    </row>
    <row r="2827" spans="1:6" x14ac:dyDescent="0.2">
      <c r="B2827" s="2" t="s">
        <v>7</v>
      </c>
      <c r="C2827" s="2" t="s">
        <v>8</v>
      </c>
      <c r="D2827" s="9">
        <v>24000</v>
      </c>
    </row>
    <row r="2828" spans="1:6" x14ac:dyDescent="0.2">
      <c r="B2828" s="2" t="s">
        <v>67</v>
      </c>
      <c r="C2828" s="2" t="s">
        <v>68</v>
      </c>
      <c r="D2828" s="9">
        <v>139000</v>
      </c>
    </row>
    <row r="2829" spans="1:6" x14ac:dyDescent="0.2">
      <c r="B2829" s="2" t="s">
        <v>69</v>
      </c>
      <c r="C2829" s="2" t="s">
        <v>70</v>
      </c>
      <c r="D2829" s="13">
        <v>5000</v>
      </c>
    </row>
    <row r="2830" spans="1:6" x14ac:dyDescent="0.2">
      <c r="B2830" s="2"/>
      <c r="C2830" s="5" t="s">
        <v>121</v>
      </c>
      <c r="D2830" s="9">
        <f>SUM(D2825:D2829)</f>
        <v>179500</v>
      </c>
      <c r="F2830" s="12"/>
    </row>
    <row r="2831" spans="1:6" x14ac:dyDescent="0.2">
      <c r="B2831" s="2"/>
      <c r="C2831" s="2"/>
    </row>
    <row r="2832" spans="1:6" x14ac:dyDescent="0.2">
      <c r="B2832" s="2" t="s">
        <v>71</v>
      </c>
      <c r="C2832" s="2" t="s">
        <v>72</v>
      </c>
      <c r="D2832" s="13">
        <v>14000</v>
      </c>
    </row>
    <row r="2833" spans="1:4" x14ac:dyDescent="0.2">
      <c r="B2833" s="2"/>
      <c r="C2833" s="5" t="s">
        <v>122</v>
      </c>
      <c r="D2833" s="9">
        <f>SUM(D2832)</f>
        <v>14000</v>
      </c>
    </row>
    <row r="2834" spans="1:4" x14ac:dyDescent="0.2">
      <c r="B2834" s="2"/>
      <c r="C2834" s="2"/>
    </row>
    <row r="2835" spans="1:4" x14ac:dyDescent="0.2">
      <c r="B2835" s="27" t="s">
        <v>131</v>
      </c>
      <c r="C2835" s="27"/>
      <c r="D2835" s="22">
        <f>+D2830+D2833</f>
        <v>193500</v>
      </c>
    </row>
    <row r="2837" spans="1:4" ht="16.5" thickBot="1" x14ac:dyDescent="0.3">
      <c r="B2837" s="31" t="s">
        <v>169</v>
      </c>
      <c r="C2837" s="31"/>
      <c r="D2837" s="6">
        <f>+D2747+D2762+D2784+D2801+D2812+D2820+D2835+D2770</f>
        <v>6245802</v>
      </c>
    </row>
    <row r="2838" spans="1:4" ht="13.5" thickTop="1" x14ac:dyDescent="0.2"/>
    <row r="2839" spans="1:4" ht="13.5" thickBot="1" x14ac:dyDescent="0.25">
      <c r="B2839" s="2"/>
      <c r="C2839" s="2"/>
    </row>
    <row r="2840" spans="1:4" ht="18.75" thickBot="1" x14ac:dyDescent="0.3">
      <c r="A2840" s="28" t="s">
        <v>157</v>
      </c>
      <c r="B2840" s="29"/>
      <c r="C2840" s="29"/>
      <c r="D2840" s="30"/>
    </row>
    <row r="2841" spans="1:4" ht="18" x14ac:dyDescent="0.25">
      <c r="A2841" s="3"/>
      <c r="B2841" s="3"/>
      <c r="C2841" s="3"/>
      <c r="D2841" s="37"/>
    </row>
    <row r="2842" spans="1:4" x14ac:dyDescent="0.2">
      <c r="A2842" s="19" t="s">
        <v>105</v>
      </c>
      <c r="B2842" s="2"/>
      <c r="C2842" s="2"/>
    </row>
    <row r="2844" spans="1:4" x14ac:dyDescent="0.2">
      <c r="B2844" s="2" t="s">
        <v>119</v>
      </c>
      <c r="C2844" s="2" t="s">
        <v>91</v>
      </c>
      <c r="D2844" s="4">
        <v>3643405</v>
      </c>
    </row>
    <row r="2845" spans="1:4" x14ac:dyDescent="0.2">
      <c r="B2845" s="2"/>
      <c r="C2845" s="5" t="s">
        <v>120</v>
      </c>
      <c r="D2845" s="9">
        <f>SUM(D2844)</f>
        <v>3643405</v>
      </c>
    </row>
    <row r="2846" spans="1:4" x14ac:dyDescent="0.2">
      <c r="B2846" s="2"/>
      <c r="C2846" s="2"/>
    </row>
    <row r="2847" spans="1:4" x14ac:dyDescent="0.2">
      <c r="B2847" s="2" t="s">
        <v>1</v>
      </c>
      <c r="C2847" s="2" t="s">
        <v>2</v>
      </c>
      <c r="D2847" s="9">
        <f>4738-1988</f>
        <v>2750</v>
      </c>
    </row>
    <row r="2848" spans="1:4" x14ac:dyDescent="0.2">
      <c r="B2848" s="2" t="s">
        <v>11</v>
      </c>
      <c r="C2848" s="2" t="s">
        <v>12</v>
      </c>
      <c r="D2848" s="13">
        <v>6171</v>
      </c>
    </row>
    <row r="2849" spans="1:7" x14ac:dyDescent="0.2">
      <c r="B2849" s="2"/>
      <c r="C2849" s="5" t="s">
        <v>121</v>
      </c>
      <c r="D2849" s="9">
        <f>SUM(D2847:D2848)</f>
        <v>8921</v>
      </c>
      <c r="F2849" s="12"/>
      <c r="G2849" s="12"/>
    </row>
    <row r="2850" spans="1:7" x14ac:dyDescent="0.2">
      <c r="B2850" s="2"/>
      <c r="C2850" s="2"/>
    </row>
    <row r="2851" spans="1:7" x14ac:dyDescent="0.2">
      <c r="B2851" s="2" t="s">
        <v>57</v>
      </c>
      <c r="C2851" s="2" t="s">
        <v>58</v>
      </c>
      <c r="D2851" s="9">
        <v>1120</v>
      </c>
    </row>
    <row r="2852" spans="1:7" x14ac:dyDescent="0.2">
      <c r="B2852" s="2" t="s">
        <v>25</v>
      </c>
      <c r="C2852" s="2" t="s">
        <v>26</v>
      </c>
      <c r="D2852" s="9">
        <v>1371</v>
      </c>
    </row>
    <row r="2853" spans="1:7" x14ac:dyDescent="0.2">
      <c r="B2853" s="2" t="s">
        <v>29</v>
      </c>
      <c r="C2853" s="2" t="s">
        <v>30</v>
      </c>
      <c r="D2853" s="13">
        <v>57514</v>
      </c>
    </row>
    <row r="2854" spans="1:7" x14ac:dyDescent="0.2">
      <c r="B2854" s="2"/>
      <c r="C2854" s="5" t="s">
        <v>122</v>
      </c>
      <c r="D2854" s="9">
        <f>SUM(D2851:D2853)</f>
        <v>60005</v>
      </c>
    </row>
    <row r="2855" spans="1:7" x14ac:dyDescent="0.2">
      <c r="B2855" s="2"/>
      <c r="C2855" s="2"/>
    </row>
    <row r="2856" spans="1:7" x14ac:dyDescent="0.2">
      <c r="B2856" s="27" t="s">
        <v>114</v>
      </c>
      <c r="C2856" s="27"/>
      <c r="D2856" s="22">
        <f>+D2845+D2849+D2854</f>
        <v>3712331</v>
      </c>
    </row>
    <row r="2858" spans="1:7" x14ac:dyDescent="0.2">
      <c r="B2858" s="2"/>
      <c r="C2858" s="2"/>
    </row>
    <row r="2859" spans="1:7" x14ac:dyDescent="0.2">
      <c r="A2859" s="19" t="s">
        <v>106</v>
      </c>
      <c r="B2859" s="2"/>
      <c r="C2859" s="2"/>
    </row>
    <row r="2861" spans="1:7" x14ac:dyDescent="0.2">
      <c r="B2861" s="2" t="s">
        <v>119</v>
      </c>
      <c r="C2861" s="2" t="s">
        <v>91</v>
      </c>
      <c r="D2861" s="13">
        <v>73350</v>
      </c>
    </row>
    <row r="2862" spans="1:7" x14ac:dyDescent="0.2">
      <c r="B2862" s="2"/>
      <c r="C2862" s="5" t="s">
        <v>120</v>
      </c>
      <c r="D2862" s="9">
        <f>SUM(D2861)</f>
        <v>73350</v>
      </c>
    </row>
    <row r="2863" spans="1:7" x14ac:dyDescent="0.2">
      <c r="B2863" s="2"/>
      <c r="C2863" s="2"/>
    </row>
    <row r="2864" spans="1:7" x14ac:dyDescent="0.2">
      <c r="B2864" s="2" t="s">
        <v>1</v>
      </c>
      <c r="C2864" s="2" t="s">
        <v>2</v>
      </c>
      <c r="D2864" s="13">
        <v>500</v>
      </c>
    </row>
    <row r="2865" spans="1:7" x14ac:dyDescent="0.2">
      <c r="B2865" s="2"/>
      <c r="C2865" s="5" t="s">
        <v>121</v>
      </c>
      <c r="D2865" s="9">
        <f>SUM(D2864)</f>
        <v>500</v>
      </c>
      <c r="F2865" s="12"/>
      <c r="G2865" s="12"/>
    </row>
    <row r="2866" spans="1:7" x14ac:dyDescent="0.2">
      <c r="B2866" s="2"/>
      <c r="C2866" s="2"/>
    </row>
    <row r="2867" spans="1:7" x14ac:dyDescent="0.2">
      <c r="B2867" s="2" t="s">
        <v>21</v>
      </c>
      <c r="C2867" s="2" t="s">
        <v>22</v>
      </c>
      <c r="D2867" s="13">
        <v>3000</v>
      </c>
    </row>
    <row r="2868" spans="1:7" x14ac:dyDescent="0.2">
      <c r="B2868" s="2"/>
      <c r="C2868" s="5" t="s">
        <v>122</v>
      </c>
      <c r="D2868" s="9">
        <f>SUM(D2867:D2867)</f>
        <v>3000</v>
      </c>
    </row>
    <row r="2869" spans="1:7" x14ac:dyDescent="0.2">
      <c r="B2869" s="2"/>
      <c r="C2869" s="2"/>
    </row>
    <row r="2870" spans="1:7" x14ac:dyDescent="0.2">
      <c r="B2870" s="27" t="s">
        <v>113</v>
      </c>
      <c r="C2870" s="27"/>
      <c r="D2870" s="22">
        <f>+D2862+D2865+D2868</f>
        <v>76850</v>
      </c>
    </row>
    <row r="2872" spans="1:7" x14ac:dyDescent="0.2">
      <c r="B2872" s="2"/>
      <c r="C2872" s="2"/>
    </row>
    <row r="2873" spans="1:7" x14ac:dyDescent="0.2">
      <c r="A2873" s="10" t="s">
        <v>107</v>
      </c>
      <c r="B2873" s="2"/>
      <c r="C2873" s="2"/>
    </row>
    <row r="2875" spans="1:7" x14ac:dyDescent="0.2">
      <c r="B2875" s="2" t="s">
        <v>119</v>
      </c>
      <c r="C2875" s="2" t="s">
        <v>91</v>
      </c>
      <c r="D2875" s="13">
        <v>223045</v>
      </c>
    </row>
    <row r="2876" spans="1:7" x14ac:dyDescent="0.2">
      <c r="B2876" s="2"/>
      <c r="C2876" s="5" t="s">
        <v>120</v>
      </c>
      <c r="D2876" s="9">
        <f>SUM(D2875)</f>
        <v>223045</v>
      </c>
    </row>
    <row r="2877" spans="1:7" x14ac:dyDescent="0.2">
      <c r="B2877" s="2"/>
      <c r="C2877" s="2"/>
    </row>
    <row r="2878" spans="1:7" x14ac:dyDescent="0.2">
      <c r="B2878" s="27" t="s">
        <v>125</v>
      </c>
      <c r="C2878" s="27"/>
      <c r="D2878" s="22">
        <f>+D2876</f>
        <v>223045</v>
      </c>
    </row>
    <row r="2880" spans="1:7" x14ac:dyDescent="0.2">
      <c r="B2880" s="2"/>
      <c r="C2880" s="2"/>
    </row>
    <row r="2881" spans="1:6" x14ac:dyDescent="0.2">
      <c r="A2881" s="19" t="s">
        <v>108</v>
      </c>
      <c r="B2881" s="2"/>
      <c r="C2881" s="2"/>
    </row>
    <row r="2883" spans="1:6" x14ac:dyDescent="0.2">
      <c r="B2883" s="2" t="s">
        <v>119</v>
      </c>
      <c r="C2883" s="2" t="s">
        <v>91</v>
      </c>
      <c r="D2883" s="13">
        <v>425045</v>
      </c>
    </row>
    <row r="2884" spans="1:6" x14ac:dyDescent="0.2">
      <c r="B2884" s="2"/>
      <c r="C2884" s="5" t="s">
        <v>120</v>
      </c>
      <c r="D2884" s="9">
        <f>SUM(D2883)</f>
        <v>425045</v>
      </c>
    </row>
    <row r="2885" spans="1:6" x14ac:dyDescent="0.2">
      <c r="B2885" s="2"/>
      <c r="C2885" s="2"/>
    </row>
    <row r="2886" spans="1:6" x14ac:dyDescent="0.2">
      <c r="B2886" s="2" t="s">
        <v>29</v>
      </c>
      <c r="C2886" s="2" t="s">
        <v>30</v>
      </c>
      <c r="D2886" s="13">
        <v>1165</v>
      </c>
    </row>
    <row r="2887" spans="1:6" x14ac:dyDescent="0.2">
      <c r="B2887" s="2"/>
      <c r="C2887" s="5" t="s">
        <v>122</v>
      </c>
      <c r="D2887" s="9">
        <f>SUM(D2886:D2886)</f>
        <v>1165</v>
      </c>
      <c r="F2887" s="12"/>
    </row>
    <row r="2888" spans="1:6" x14ac:dyDescent="0.2">
      <c r="B2888" s="2"/>
      <c r="C2888" s="5"/>
      <c r="F2888" s="12"/>
    </row>
    <row r="2889" spans="1:6" x14ac:dyDescent="0.2">
      <c r="B2889" s="2" t="s">
        <v>40</v>
      </c>
      <c r="C2889" s="2" t="s">
        <v>41</v>
      </c>
      <c r="D2889" s="13">
        <v>399</v>
      </c>
      <c r="F2889" s="12"/>
    </row>
    <row r="2890" spans="1:6" x14ac:dyDescent="0.2">
      <c r="B2890" s="2"/>
      <c r="C2890" s="5" t="s">
        <v>123</v>
      </c>
      <c r="D2890" s="9">
        <f>+D2889</f>
        <v>399</v>
      </c>
      <c r="F2890" s="12"/>
    </row>
    <row r="2891" spans="1:6" x14ac:dyDescent="0.2">
      <c r="B2891" s="2"/>
      <c r="C2891" s="2"/>
    </row>
    <row r="2892" spans="1:6" x14ac:dyDescent="0.2">
      <c r="B2892" s="27" t="s">
        <v>126</v>
      </c>
      <c r="C2892" s="27"/>
      <c r="D2892" s="22">
        <f>+D2884+D2887+D2890</f>
        <v>426609</v>
      </c>
    </row>
    <row r="2894" spans="1:6" x14ac:dyDescent="0.2">
      <c r="B2894" s="2"/>
      <c r="C2894" s="2"/>
    </row>
    <row r="2895" spans="1:6" x14ac:dyDescent="0.2">
      <c r="A2895" s="19" t="s">
        <v>109</v>
      </c>
      <c r="B2895" s="2"/>
      <c r="C2895" s="2"/>
    </row>
    <row r="2897" spans="1:6" x14ac:dyDescent="0.2">
      <c r="B2897" s="2" t="s">
        <v>119</v>
      </c>
      <c r="C2897" s="2" t="s">
        <v>91</v>
      </c>
      <c r="D2897" s="13">
        <v>184875</v>
      </c>
    </row>
    <row r="2898" spans="1:6" x14ac:dyDescent="0.2">
      <c r="B2898" s="2"/>
      <c r="C2898" s="5" t="s">
        <v>120</v>
      </c>
      <c r="D2898" s="9">
        <f>SUM(D2897)</f>
        <v>184875</v>
      </c>
    </row>
    <row r="2899" spans="1:6" x14ac:dyDescent="0.2">
      <c r="B2899" s="2"/>
      <c r="C2899" s="2"/>
    </row>
    <row r="2900" spans="1:6" x14ac:dyDescent="0.2">
      <c r="B2900" s="2" t="s">
        <v>15</v>
      </c>
      <c r="C2900" s="2" t="s">
        <v>16</v>
      </c>
      <c r="D2900" s="9">
        <v>50</v>
      </c>
    </row>
    <row r="2901" spans="1:6" x14ac:dyDescent="0.2">
      <c r="B2901" s="2" t="s">
        <v>21</v>
      </c>
      <c r="C2901" s="2" t="s">
        <v>22</v>
      </c>
      <c r="D2901" s="9">
        <v>150</v>
      </c>
    </row>
    <row r="2902" spans="1:6" x14ac:dyDescent="0.2">
      <c r="B2902" s="2" t="s">
        <v>29</v>
      </c>
      <c r="C2902" s="2" t="s">
        <v>30</v>
      </c>
      <c r="D2902" s="13">
        <v>550</v>
      </c>
    </row>
    <row r="2903" spans="1:6" x14ac:dyDescent="0.2">
      <c r="B2903" s="2"/>
      <c r="C2903" s="5" t="s">
        <v>122</v>
      </c>
      <c r="D2903" s="9">
        <f>SUM(D2900:D2902)</f>
        <v>750</v>
      </c>
      <c r="F2903" s="12"/>
    </row>
    <row r="2904" spans="1:6" x14ac:dyDescent="0.2">
      <c r="B2904" s="2"/>
      <c r="C2904" s="2"/>
    </row>
    <row r="2905" spans="1:6" x14ac:dyDescent="0.2">
      <c r="B2905" s="2" t="s">
        <v>31</v>
      </c>
      <c r="C2905" s="2" t="s">
        <v>32</v>
      </c>
      <c r="D2905" s="9">
        <v>200</v>
      </c>
    </row>
    <row r="2906" spans="1:6" x14ac:dyDescent="0.2">
      <c r="B2906" s="2" t="s">
        <v>42</v>
      </c>
      <c r="C2906" s="2" t="s">
        <v>43</v>
      </c>
      <c r="D2906" s="13">
        <v>75</v>
      </c>
    </row>
    <row r="2907" spans="1:6" x14ac:dyDescent="0.2">
      <c r="B2907" s="2"/>
      <c r="C2907" s="5" t="s">
        <v>123</v>
      </c>
      <c r="D2907" s="9">
        <f>SUM(D2905:D2906)</f>
        <v>275</v>
      </c>
    </row>
    <row r="2908" spans="1:6" x14ac:dyDescent="0.2">
      <c r="B2908" s="2"/>
      <c r="C2908" s="2"/>
    </row>
    <row r="2909" spans="1:6" x14ac:dyDescent="0.2">
      <c r="B2909" s="27" t="s">
        <v>127</v>
      </c>
      <c r="C2909" s="27"/>
      <c r="D2909" s="22">
        <f>+D2898+D2903+D2907</f>
        <v>185900</v>
      </c>
    </row>
    <row r="2911" spans="1:6" x14ac:dyDescent="0.2">
      <c r="B2911" s="2"/>
      <c r="C2911" s="2"/>
    </row>
    <row r="2912" spans="1:6" x14ac:dyDescent="0.2">
      <c r="A2912" s="19" t="s">
        <v>111</v>
      </c>
      <c r="B2912" s="2"/>
      <c r="C2912" s="2"/>
    </row>
    <row r="2914" spans="1:4" x14ac:dyDescent="0.2">
      <c r="B2914" s="2" t="s">
        <v>119</v>
      </c>
      <c r="C2914" s="2" t="s">
        <v>91</v>
      </c>
      <c r="D2914" s="13">
        <v>99746</v>
      </c>
    </row>
    <row r="2915" spans="1:4" x14ac:dyDescent="0.2">
      <c r="B2915" s="2"/>
      <c r="C2915" s="5" t="s">
        <v>120</v>
      </c>
      <c r="D2915" s="9">
        <f>SUM(D2914)</f>
        <v>99746</v>
      </c>
    </row>
    <row r="2916" spans="1:4" x14ac:dyDescent="0.2">
      <c r="B2916" s="2"/>
      <c r="C2916" s="2"/>
    </row>
    <row r="2917" spans="1:4" x14ac:dyDescent="0.2">
      <c r="B2917" s="2" t="s">
        <v>29</v>
      </c>
      <c r="C2917" s="2" t="s">
        <v>30</v>
      </c>
      <c r="D2917" s="13">
        <v>800</v>
      </c>
    </row>
    <row r="2918" spans="1:4" x14ac:dyDescent="0.2">
      <c r="B2918" s="2"/>
      <c r="C2918" s="5" t="s">
        <v>122</v>
      </c>
      <c r="D2918" s="9">
        <f>SUM(D2917)</f>
        <v>800</v>
      </c>
    </row>
    <row r="2919" spans="1:4" x14ac:dyDescent="0.2">
      <c r="B2919" s="2"/>
      <c r="C2919" s="2"/>
    </row>
    <row r="2920" spans="1:4" x14ac:dyDescent="0.2">
      <c r="B2920" s="27" t="s">
        <v>129</v>
      </c>
      <c r="C2920" s="27"/>
      <c r="D2920" s="22">
        <f>+D2915+D2918</f>
        <v>100546</v>
      </c>
    </row>
    <row r="2922" spans="1:4" x14ac:dyDescent="0.2">
      <c r="B2922" s="2"/>
      <c r="C2922" s="2"/>
    </row>
    <row r="2923" spans="1:4" x14ac:dyDescent="0.2">
      <c r="A2923" s="19" t="s">
        <v>90</v>
      </c>
      <c r="B2923" s="2"/>
      <c r="C2923" s="2"/>
    </row>
    <row r="2925" spans="1:4" x14ac:dyDescent="0.2">
      <c r="B2925" s="2" t="s">
        <v>119</v>
      </c>
      <c r="C2925" s="2" t="s">
        <v>91</v>
      </c>
      <c r="D2925" s="13">
        <v>6606</v>
      </c>
    </row>
    <row r="2926" spans="1:4" x14ac:dyDescent="0.2">
      <c r="B2926" s="2"/>
      <c r="C2926" s="5" t="s">
        <v>120</v>
      </c>
      <c r="D2926" s="9">
        <f>SUM(D2925)</f>
        <v>6606</v>
      </c>
    </row>
    <row r="2927" spans="1:4" x14ac:dyDescent="0.2">
      <c r="B2927" s="2"/>
      <c r="C2927" s="2"/>
    </row>
    <row r="2928" spans="1:4" x14ac:dyDescent="0.2">
      <c r="B2928" s="27" t="s">
        <v>130</v>
      </c>
      <c r="C2928" s="27"/>
      <c r="D2928" s="22">
        <f>+D2926</f>
        <v>6606</v>
      </c>
    </row>
    <row r="2930" spans="1:7" x14ac:dyDescent="0.2">
      <c r="B2930" s="2"/>
      <c r="C2930" s="2"/>
    </row>
    <row r="2931" spans="1:7" x14ac:dyDescent="0.2">
      <c r="A2931" s="19" t="s">
        <v>102</v>
      </c>
      <c r="B2931" s="2"/>
      <c r="C2931" s="2"/>
    </row>
    <row r="2933" spans="1:7" x14ac:dyDescent="0.2">
      <c r="B2933" s="2" t="s">
        <v>3</v>
      </c>
      <c r="C2933" s="2" t="s">
        <v>4</v>
      </c>
      <c r="D2933" s="9">
        <f>79178-77678</f>
        <v>1500</v>
      </c>
    </row>
    <row r="2934" spans="1:7" x14ac:dyDescent="0.2">
      <c r="B2934" s="2" t="s">
        <v>65</v>
      </c>
      <c r="C2934" s="2" t="s">
        <v>66</v>
      </c>
      <c r="D2934" s="9">
        <v>17500</v>
      </c>
    </row>
    <row r="2935" spans="1:7" x14ac:dyDescent="0.2">
      <c r="B2935" s="2" t="s">
        <v>7</v>
      </c>
      <c r="C2935" s="2" t="s">
        <v>8</v>
      </c>
      <c r="D2935" s="9">
        <v>10000</v>
      </c>
    </row>
    <row r="2936" spans="1:7" x14ac:dyDescent="0.2">
      <c r="B2936" s="2" t="s">
        <v>67</v>
      </c>
      <c r="C2936" s="2" t="s">
        <v>68</v>
      </c>
      <c r="D2936" s="9">
        <v>140000</v>
      </c>
    </row>
    <row r="2937" spans="1:7" x14ac:dyDescent="0.2">
      <c r="B2937" s="2" t="s">
        <v>69</v>
      </c>
      <c r="C2937" s="2" t="s">
        <v>70</v>
      </c>
      <c r="D2937" s="13">
        <v>10000</v>
      </c>
    </row>
    <row r="2938" spans="1:7" x14ac:dyDescent="0.2">
      <c r="B2938" s="2"/>
      <c r="C2938" s="5" t="s">
        <v>121</v>
      </c>
      <c r="D2938" s="9">
        <f>SUM(D2933:D2937)</f>
        <v>179000</v>
      </c>
      <c r="F2938" s="12"/>
      <c r="G2938" s="12"/>
    </row>
    <row r="2939" spans="1:7" x14ac:dyDescent="0.2">
      <c r="B2939" s="2"/>
      <c r="C2939" s="2"/>
    </row>
    <row r="2940" spans="1:7" x14ac:dyDescent="0.2">
      <c r="B2940" s="2" t="s">
        <v>71</v>
      </c>
      <c r="C2940" s="2" t="s">
        <v>72</v>
      </c>
      <c r="D2940" s="13">
        <v>12000</v>
      </c>
    </row>
    <row r="2941" spans="1:7" x14ac:dyDescent="0.2">
      <c r="B2941" s="2"/>
      <c r="C2941" s="5" t="s">
        <v>122</v>
      </c>
      <c r="D2941" s="9">
        <f>SUM(D2940)</f>
        <v>12000</v>
      </c>
    </row>
    <row r="2942" spans="1:7" x14ac:dyDescent="0.2">
      <c r="B2942" s="2"/>
      <c r="C2942" s="2"/>
    </row>
    <row r="2943" spans="1:7" x14ac:dyDescent="0.2">
      <c r="B2943" s="27" t="s">
        <v>131</v>
      </c>
      <c r="C2943" s="27"/>
      <c r="D2943" s="22">
        <f>+D2938+D2941</f>
        <v>191000</v>
      </c>
    </row>
    <row r="2945" spans="1:7" ht="16.5" thickBot="1" x14ac:dyDescent="0.3">
      <c r="B2945" s="31" t="s">
        <v>168</v>
      </c>
      <c r="C2945" s="31"/>
      <c r="D2945" s="6">
        <f>+D2856+D2870+D2878+D2892+D2909+D2920+D2928+D2943</f>
        <v>4922887</v>
      </c>
    </row>
    <row r="2946" spans="1:7" ht="13.5" thickTop="1" x14ac:dyDescent="0.2"/>
    <row r="2947" spans="1:7" ht="13.5" thickBot="1" x14ac:dyDescent="0.25">
      <c r="B2947" s="2"/>
      <c r="C2947" s="2"/>
    </row>
    <row r="2948" spans="1:7" ht="18.75" thickBot="1" x14ac:dyDescent="0.3">
      <c r="A2948" s="28" t="s">
        <v>156</v>
      </c>
      <c r="B2948" s="29"/>
      <c r="C2948" s="29"/>
      <c r="D2948" s="30"/>
    </row>
    <row r="2949" spans="1:7" ht="18" x14ac:dyDescent="0.25">
      <c r="A2949" s="3"/>
      <c r="B2949" s="3"/>
      <c r="C2949" s="3"/>
      <c r="D2949" s="37"/>
    </row>
    <row r="2950" spans="1:7" x14ac:dyDescent="0.2">
      <c r="A2950" s="19" t="s">
        <v>105</v>
      </c>
      <c r="B2950" s="2"/>
      <c r="C2950" s="2"/>
    </row>
    <row r="2952" spans="1:7" x14ac:dyDescent="0.2">
      <c r="B2952" s="2" t="s">
        <v>119</v>
      </c>
      <c r="C2952" s="2" t="s">
        <v>91</v>
      </c>
      <c r="D2952" s="4">
        <v>4871818</v>
      </c>
    </row>
    <row r="2953" spans="1:7" x14ac:dyDescent="0.2">
      <c r="B2953" s="2"/>
      <c r="C2953" s="5" t="s">
        <v>120</v>
      </c>
      <c r="D2953" s="9">
        <f>SUM(D2952)</f>
        <v>4871818</v>
      </c>
    </row>
    <row r="2954" spans="1:7" x14ac:dyDescent="0.2">
      <c r="B2954" s="2"/>
      <c r="C2954" s="2"/>
    </row>
    <row r="2955" spans="1:7" x14ac:dyDescent="0.2">
      <c r="B2955" s="2" t="s">
        <v>1</v>
      </c>
      <c r="C2955" s="2" t="s">
        <v>2</v>
      </c>
      <c r="D2955" s="9">
        <v>2750</v>
      </c>
    </row>
    <row r="2956" spans="1:7" x14ac:dyDescent="0.2">
      <c r="B2956" s="2" t="s">
        <v>11</v>
      </c>
      <c r="C2956" s="2" t="s">
        <v>12</v>
      </c>
      <c r="D2956" s="13">
        <v>8971</v>
      </c>
    </row>
    <row r="2957" spans="1:7" x14ac:dyDescent="0.2">
      <c r="B2957" s="2"/>
      <c r="C2957" s="5" t="s">
        <v>121</v>
      </c>
      <c r="D2957" s="9">
        <f>SUM(D2955:D2956)</f>
        <v>11721</v>
      </c>
      <c r="F2957" s="12"/>
      <c r="G2957" s="12"/>
    </row>
    <row r="2958" spans="1:7" x14ac:dyDescent="0.2">
      <c r="B2958" s="2"/>
      <c r="C2958" s="2"/>
    </row>
    <row r="2959" spans="1:7" x14ac:dyDescent="0.2">
      <c r="B2959" s="2" t="s">
        <v>17</v>
      </c>
      <c r="C2959" s="2" t="s">
        <v>18</v>
      </c>
      <c r="D2959" s="9">
        <v>5000</v>
      </c>
    </row>
    <row r="2960" spans="1:7" x14ac:dyDescent="0.2">
      <c r="B2960" s="2" t="s">
        <v>57</v>
      </c>
      <c r="C2960" s="2" t="s">
        <v>58</v>
      </c>
      <c r="D2960" s="9">
        <v>900</v>
      </c>
    </row>
    <row r="2961" spans="1:4" x14ac:dyDescent="0.2">
      <c r="B2961" s="2" t="s">
        <v>25</v>
      </c>
      <c r="C2961" s="2" t="s">
        <v>26</v>
      </c>
      <c r="D2961" s="9">
        <v>2000</v>
      </c>
    </row>
    <row r="2962" spans="1:4" x14ac:dyDescent="0.2">
      <c r="B2962" s="2" t="s">
        <v>29</v>
      </c>
      <c r="C2962" s="2" t="s">
        <v>30</v>
      </c>
      <c r="D2962" s="13">
        <v>54115</v>
      </c>
    </row>
    <row r="2963" spans="1:4" x14ac:dyDescent="0.2">
      <c r="B2963" s="2"/>
      <c r="C2963" s="5" t="s">
        <v>122</v>
      </c>
      <c r="D2963" s="9">
        <f>SUM(D2959:D2962)</f>
        <v>62015</v>
      </c>
    </row>
    <row r="2964" spans="1:4" x14ac:dyDescent="0.2">
      <c r="B2964" s="2"/>
      <c r="C2964" s="5"/>
    </row>
    <row r="2965" spans="1:4" x14ac:dyDescent="0.2">
      <c r="B2965" s="2" t="s">
        <v>33</v>
      </c>
      <c r="C2965" s="2" t="s">
        <v>277</v>
      </c>
      <c r="D2965" s="13">
        <v>500</v>
      </c>
    </row>
    <row r="2966" spans="1:4" x14ac:dyDescent="0.2">
      <c r="B2966" s="2"/>
      <c r="C2966" s="5" t="s">
        <v>123</v>
      </c>
      <c r="D2966" s="9">
        <f>SUM(D2965:D2965)</f>
        <v>500</v>
      </c>
    </row>
    <row r="2967" spans="1:4" x14ac:dyDescent="0.2">
      <c r="B2967" s="2"/>
      <c r="C2967" s="2"/>
    </row>
    <row r="2968" spans="1:4" x14ac:dyDescent="0.2">
      <c r="B2968" s="27" t="s">
        <v>114</v>
      </c>
      <c r="C2968" s="27"/>
      <c r="D2968" s="22">
        <f>+D2953+D2957+D2963+D2966</f>
        <v>4946054</v>
      </c>
    </row>
    <row r="2970" spans="1:4" x14ac:dyDescent="0.2">
      <c r="B2970" s="2"/>
      <c r="C2970" s="2"/>
    </row>
    <row r="2971" spans="1:4" x14ac:dyDescent="0.2">
      <c r="A2971" s="19" t="s">
        <v>106</v>
      </c>
      <c r="B2971" s="2"/>
      <c r="C2971" s="2"/>
    </row>
    <row r="2973" spans="1:4" x14ac:dyDescent="0.2">
      <c r="B2973" s="2" t="s">
        <v>119</v>
      </c>
      <c r="C2973" s="2" t="s">
        <v>91</v>
      </c>
      <c r="D2973" s="13">
        <v>74628</v>
      </c>
    </row>
    <row r="2974" spans="1:4" x14ac:dyDescent="0.2">
      <c r="B2974" s="2"/>
      <c r="C2974" s="5" t="s">
        <v>120</v>
      </c>
      <c r="D2974" s="9">
        <f>SUM(D2973)</f>
        <v>74628</v>
      </c>
    </row>
    <row r="2975" spans="1:4" x14ac:dyDescent="0.2">
      <c r="B2975" s="2"/>
      <c r="C2975" s="2"/>
    </row>
    <row r="2976" spans="1:4" x14ac:dyDescent="0.2">
      <c r="B2976" s="2" t="s">
        <v>1</v>
      </c>
      <c r="C2976" s="2" t="s">
        <v>2</v>
      </c>
      <c r="D2976" s="13">
        <v>500</v>
      </c>
    </row>
    <row r="2977" spans="1:6" x14ac:dyDescent="0.2">
      <c r="B2977" s="2"/>
      <c r="C2977" s="5" t="s">
        <v>121</v>
      </c>
      <c r="D2977" s="9">
        <f>SUM(D2976)</f>
        <v>500</v>
      </c>
      <c r="F2977" s="12"/>
    </row>
    <row r="2978" spans="1:6" x14ac:dyDescent="0.2">
      <c r="B2978" s="2"/>
      <c r="C2978" s="2"/>
    </row>
    <row r="2979" spans="1:6" x14ac:dyDescent="0.2">
      <c r="B2979" s="2" t="s">
        <v>29</v>
      </c>
      <c r="C2979" s="2" t="s">
        <v>30</v>
      </c>
      <c r="D2979" s="13">
        <v>3000</v>
      </c>
    </row>
    <row r="2980" spans="1:6" x14ac:dyDescent="0.2">
      <c r="B2980" s="2"/>
      <c r="C2980" s="5" t="s">
        <v>122</v>
      </c>
      <c r="D2980" s="9">
        <f>SUM(D2979)</f>
        <v>3000</v>
      </c>
    </row>
    <row r="2981" spans="1:6" x14ac:dyDescent="0.2">
      <c r="B2981" s="2"/>
      <c r="C2981" s="5"/>
    </row>
    <row r="2982" spans="1:6" x14ac:dyDescent="0.2">
      <c r="B2982" s="2" t="s">
        <v>31</v>
      </c>
      <c r="C2982" s="2" t="s">
        <v>32</v>
      </c>
      <c r="D2982" s="13">
        <v>1000</v>
      </c>
    </row>
    <row r="2983" spans="1:6" x14ac:dyDescent="0.2">
      <c r="B2983" s="2"/>
      <c r="C2983" s="5" t="s">
        <v>123</v>
      </c>
      <c r="D2983" s="9">
        <f>SUM(D2981:D2982)</f>
        <v>1000</v>
      </c>
    </row>
    <row r="2984" spans="1:6" x14ac:dyDescent="0.2">
      <c r="B2984" s="2"/>
      <c r="C2984" s="2"/>
    </row>
    <row r="2985" spans="1:6" x14ac:dyDescent="0.2">
      <c r="B2985" s="27" t="s">
        <v>113</v>
      </c>
      <c r="C2985" s="27"/>
      <c r="D2985" s="22">
        <f>+D2974+D2977+D2980+D2983</f>
        <v>79128</v>
      </c>
    </row>
    <row r="2987" spans="1:6" x14ac:dyDescent="0.2">
      <c r="B2987" s="2"/>
      <c r="C2987" s="2"/>
    </row>
    <row r="2988" spans="1:6" x14ac:dyDescent="0.2">
      <c r="A2988" s="10" t="s">
        <v>107</v>
      </c>
      <c r="B2988" s="2"/>
      <c r="C2988" s="2"/>
    </row>
    <row r="2990" spans="1:6" x14ac:dyDescent="0.2">
      <c r="B2990" s="2" t="s">
        <v>119</v>
      </c>
      <c r="C2990" s="2" t="s">
        <v>91</v>
      </c>
      <c r="D2990" s="13">
        <v>298864</v>
      </c>
    </row>
    <row r="2991" spans="1:6" x14ac:dyDescent="0.2">
      <c r="B2991" s="2"/>
      <c r="C2991" s="5" t="s">
        <v>120</v>
      </c>
      <c r="D2991" s="9">
        <f>SUM(D2990)</f>
        <v>298864</v>
      </c>
    </row>
    <row r="2992" spans="1:6" x14ac:dyDescent="0.2">
      <c r="B2992" s="2"/>
      <c r="C2992" s="5"/>
    </row>
    <row r="2993" spans="1:4" x14ac:dyDescent="0.2">
      <c r="B2993" s="27" t="s">
        <v>125</v>
      </c>
      <c r="C2993" s="27"/>
      <c r="D2993" s="22">
        <f>+D2991</f>
        <v>298864</v>
      </c>
    </row>
    <row r="2994" spans="1:4" x14ac:dyDescent="0.2">
      <c r="B2994" s="2"/>
      <c r="C2994" s="2"/>
    </row>
    <row r="2995" spans="1:4" x14ac:dyDescent="0.2">
      <c r="B2995" s="2"/>
      <c r="C2995" s="2"/>
    </row>
    <row r="2996" spans="1:4" x14ac:dyDescent="0.2">
      <c r="A2996" s="19" t="s">
        <v>108</v>
      </c>
      <c r="B2996" s="2"/>
      <c r="C2996" s="2"/>
    </row>
    <row r="2998" spans="1:4" x14ac:dyDescent="0.2">
      <c r="B2998" s="2" t="s">
        <v>119</v>
      </c>
      <c r="C2998" s="2" t="s">
        <v>91</v>
      </c>
      <c r="D2998" s="13">
        <v>475580</v>
      </c>
    </row>
    <row r="2999" spans="1:4" x14ac:dyDescent="0.2">
      <c r="B2999" s="2"/>
      <c r="C2999" s="5" t="s">
        <v>120</v>
      </c>
      <c r="D2999" s="9">
        <f>SUM(D2998)</f>
        <v>475580</v>
      </c>
    </row>
    <row r="3000" spans="1:4" x14ac:dyDescent="0.2">
      <c r="B3000" s="2"/>
      <c r="C3000" s="2"/>
    </row>
    <row r="3001" spans="1:4" x14ac:dyDescent="0.2">
      <c r="B3001" s="2" t="s">
        <v>40</v>
      </c>
      <c r="C3001" s="2" t="s">
        <v>41</v>
      </c>
      <c r="D3001" s="13">
        <v>425</v>
      </c>
    </row>
    <row r="3002" spans="1:4" x14ac:dyDescent="0.2">
      <c r="B3002" s="2"/>
      <c r="C3002" s="5" t="s">
        <v>123</v>
      </c>
      <c r="D3002" s="9">
        <f>SUM(D3001:D3001)</f>
        <v>425</v>
      </c>
    </row>
    <row r="3003" spans="1:4" x14ac:dyDescent="0.2">
      <c r="B3003" s="2"/>
      <c r="C3003" s="2"/>
    </row>
    <row r="3004" spans="1:4" x14ac:dyDescent="0.2">
      <c r="B3004" s="27" t="s">
        <v>126</v>
      </c>
      <c r="C3004" s="27"/>
      <c r="D3004" s="22">
        <f>+D2999+D3002</f>
        <v>476005</v>
      </c>
    </row>
    <row r="3006" spans="1:4" x14ac:dyDescent="0.2">
      <c r="B3006" s="2"/>
      <c r="C3006" s="2"/>
    </row>
    <row r="3007" spans="1:4" x14ac:dyDescent="0.2">
      <c r="A3007" s="19" t="s">
        <v>109</v>
      </c>
      <c r="B3007" s="2"/>
      <c r="C3007" s="2"/>
    </row>
    <row r="3009" spans="1:6" x14ac:dyDescent="0.2">
      <c r="B3009" s="2" t="s">
        <v>119</v>
      </c>
      <c r="C3009" s="2" t="s">
        <v>91</v>
      </c>
      <c r="D3009" s="13">
        <v>240809</v>
      </c>
    </row>
    <row r="3010" spans="1:6" x14ac:dyDescent="0.2">
      <c r="B3010" s="2"/>
      <c r="C3010" s="5" t="s">
        <v>120</v>
      </c>
      <c r="D3010" s="9">
        <f>SUM(D3009)</f>
        <v>240809</v>
      </c>
    </row>
    <row r="3011" spans="1:6" x14ac:dyDescent="0.2">
      <c r="B3011" s="2"/>
      <c r="C3011" s="2"/>
    </row>
    <row r="3012" spans="1:6" x14ac:dyDescent="0.2">
      <c r="B3012" s="2" t="s">
        <v>21</v>
      </c>
      <c r="C3012" s="2" t="s">
        <v>22</v>
      </c>
      <c r="D3012" s="9">
        <v>150</v>
      </c>
    </row>
    <row r="3013" spans="1:6" x14ac:dyDescent="0.2">
      <c r="B3013" s="2" t="s">
        <v>29</v>
      </c>
      <c r="C3013" s="2" t="s">
        <v>30</v>
      </c>
      <c r="D3013" s="13">
        <v>400</v>
      </c>
    </row>
    <row r="3014" spans="1:6" x14ac:dyDescent="0.2">
      <c r="B3014" s="2"/>
      <c r="C3014" s="5" t="s">
        <v>122</v>
      </c>
      <c r="D3014" s="9">
        <f>SUM(D3012:D3013)</f>
        <v>550</v>
      </c>
      <c r="F3014" s="12"/>
    </row>
    <row r="3015" spans="1:6" x14ac:dyDescent="0.2">
      <c r="B3015" s="2"/>
      <c r="C3015" s="2"/>
    </row>
    <row r="3016" spans="1:6" x14ac:dyDescent="0.2">
      <c r="B3016" s="2" t="s">
        <v>31</v>
      </c>
      <c r="C3016" s="2" t="s">
        <v>32</v>
      </c>
      <c r="D3016" s="9">
        <v>200</v>
      </c>
    </row>
    <row r="3017" spans="1:6" x14ac:dyDescent="0.2">
      <c r="B3017" s="2" t="s">
        <v>42</v>
      </c>
      <c r="C3017" s="2" t="s">
        <v>280</v>
      </c>
      <c r="D3017" s="13">
        <v>75</v>
      </c>
    </row>
    <row r="3018" spans="1:6" x14ac:dyDescent="0.2">
      <c r="B3018" s="2"/>
      <c r="C3018" s="5" t="s">
        <v>123</v>
      </c>
      <c r="D3018" s="9">
        <f>SUM(D3016:D3017)</f>
        <v>275</v>
      </c>
    </row>
    <row r="3019" spans="1:6" x14ac:dyDescent="0.2">
      <c r="B3019" s="2"/>
      <c r="C3019" s="2"/>
    </row>
    <row r="3020" spans="1:6" x14ac:dyDescent="0.2">
      <c r="B3020" s="27" t="s">
        <v>127</v>
      </c>
      <c r="C3020" s="27"/>
      <c r="D3020" s="22">
        <f>+D3010+D3014+D3018</f>
        <v>241634</v>
      </c>
    </row>
    <row r="3022" spans="1:6" x14ac:dyDescent="0.2">
      <c r="B3022" s="2"/>
      <c r="C3022" s="2"/>
    </row>
    <row r="3023" spans="1:6" x14ac:dyDescent="0.2">
      <c r="A3023" s="19" t="s">
        <v>111</v>
      </c>
      <c r="B3023" s="2"/>
      <c r="C3023" s="2"/>
    </row>
    <row r="3025" spans="1:4" x14ac:dyDescent="0.2">
      <c r="B3025" s="2" t="s">
        <v>119</v>
      </c>
      <c r="C3025" s="2" t="s">
        <v>91</v>
      </c>
      <c r="D3025" s="13">
        <v>120643</v>
      </c>
    </row>
    <row r="3026" spans="1:4" x14ac:dyDescent="0.2">
      <c r="B3026" s="2"/>
      <c r="C3026" s="5" t="s">
        <v>120</v>
      </c>
      <c r="D3026" s="9">
        <f>SUM(D3025)</f>
        <v>120643</v>
      </c>
    </row>
    <row r="3027" spans="1:4" x14ac:dyDescent="0.2">
      <c r="B3027" s="2"/>
      <c r="C3027" s="2"/>
    </row>
    <row r="3028" spans="1:4" x14ac:dyDescent="0.2">
      <c r="B3028" s="2" t="s">
        <v>29</v>
      </c>
      <c r="C3028" s="2" t="s">
        <v>30</v>
      </c>
      <c r="D3028" s="13">
        <v>800</v>
      </c>
    </row>
    <row r="3029" spans="1:4" x14ac:dyDescent="0.2">
      <c r="B3029" s="2"/>
      <c r="C3029" s="5" t="s">
        <v>122</v>
      </c>
      <c r="D3029" s="9">
        <f>SUM(D3028)</f>
        <v>800</v>
      </c>
    </row>
    <row r="3030" spans="1:4" x14ac:dyDescent="0.2">
      <c r="B3030" s="2"/>
      <c r="C3030" s="2"/>
    </row>
    <row r="3031" spans="1:4" x14ac:dyDescent="0.2">
      <c r="B3031" s="27" t="s">
        <v>129</v>
      </c>
      <c r="C3031" s="27"/>
      <c r="D3031" s="22">
        <f>+D3026+D3029</f>
        <v>121443</v>
      </c>
    </row>
    <row r="3033" spans="1:4" x14ac:dyDescent="0.2">
      <c r="B3033" s="2"/>
      <c r="C3033" s="2"/>
    </row>
    <row r="3034" spans="1:4" x14ac:dyDescent="0.2">
      <c r="A3034" s="19" t="s">
        <v>90</v>
      </c>
      <c r="B3034" s="2"/>
      <c r="C3034" s="2"/>
    </row>
    <row r="3036" spans="1:4" x14ac:dyDescent="0.2">
      <c r="B3036" s="2" t="s">
        <v>119</v>
      </c>
      <c r="C3036" s="2" t="s">
        <v>91</v>
      </c>
      <c r="D3036" s="13">
        <v>7722</v>
      </c>
    </row>
    <row r="3037" spans="1:4" x14ac:dyDescent="0.2">
      <c r="B3037" s="2"/>
      <c r="C3037" s="5" t="s">
        <v>120</v>
      </c>
      <c r="D3037" s="9">
        <f>SUM(D3036)</f>
        <v>7722</v>
      </c>
    </row>
    <row r="3038" spans="1:4" x14ac:dyDescent="0.2">
      <c r="B3038" s="2"/>
      <c r="C3038" s="2"/>
    </row>
    <row r="3039" spans="1:4" x14ac:dyDescent="0.2">
      <c r="B3039" s="27" t="s">
        <v>130</v>
      </c>
      <c r="C3039" s="27"/>
      <c r="D3039" s="22">
        <f>+D3037</f>
        <v>7722</v>
      </c>
    </row>
    <row r="3041" spans="1:7" x14ac:dyDescent="0.2">
      <c r="B3041" s="2"/>
      <c r="C3041" s="2"/>
    </row>
    <row r="3042" spans="1:7" x14ac:dyDescent="0.2">
      <c r="A3042" s="19" t="s">
        <v>102</v>
      </c>
      <c r="B3042" s="2"/>
      <c r="C3042" s="2"/>
    </row>
    <row r="3044" spans="1:7" x14ac:dyDescent="0.2">
      <c r="B3044" s="2" t="s">
        <v>3</v>
      </c>
      <c r="C3044" s="2" t="s">
        <v>4</v>
      </c>
      <c r="D3044" s="9">
        <f>13428-11928</f>
        <v>1500</v>
      </c>
    </row>
    <row r="3045" spans="1:7" x14ac:dyDescent="0.2">
      <c r="B3045" s="2" t="s">
        <v>65</v>
      </c>
      <c r="C3045" s="2" t="s">
        <v>66</v>
      </c>
      <c r="D3045" s="9">
        <v>12200</v>
      </c>
    </row>
    <row r="3046" spans="1:7" x14ac:dyDescent="0.2">
      <c r="B3046" s="2" t="s">
        <v>7</v>
      </c>
      <c r="C3046" s="2" t="s">
        <v>8</v>
      </c>
      <c r="D3046" s="9">
        <v>22000</v>
      </c>
    </row>
    <row r="3047" spans="1:7" x14ac:dyDescent="0.2">
      <c r="B3047" s="2" t="s">
        <v>67</v>
      </c>
      <c r="C3047" s="2" t="s">
        <v>68</v>
      </c>
      <c r="D3047" s="9">
        <v>140000</v>
      </c>
    </row>
    <row r="3048" spans="1:7" x14ac:dyDescent="0.2">
      <c r="B3048" s="2" t="s">
        <v>69</v>
      </c>
      <c r="C3048" s="2" t="s">
        <v>70</v>
      </c>
      <c r="D3048" s="13">
        <v>5600</v>
      </c>
    </row>
    <row r="3049" spans="1:7" x14ac:dyDescent="0.2">
      <c r="B3049" s="2"/>
      <c r="C3049" s="5" t="s">
        <v>121</v>
      </c>
      <c r="D3049" s="9">
        <f>SUM(D3044:D3048)</f>
        <v>181300</v>
      </c>
      <c r="F3049" s="12"/>
      <c r="G3049" s="12"/>
    </row>
    <row r="3050" spans="1:7" x14ac:dyDescent="0.2">
      <c r="B3050" s="2"/>
      <c r="C3050" s="2"/>
    </row>
    <row r="3051" spans="1:7" x14ac:dyDescent="0.2">
      <c r="B3051" s="2" t="s">
        <v>71</v>
      </c>
      <c r="C3051" s="2" t="s">
        <v>72</v>
      </c>
      <c r="D3051" s="13">
        <v>10000</v>
      </c>
    </row>
    <row r="3052" spans="1:7" x14ac:dyDescent="0.2">
      <c r="B3052" s="2"/>
      <c r="C3052" s="5" t="s">
        <v>122</v>
      </c>
      <c r="D3052" s="9">
        <f>SUM(D3051:D3051)</f>
        <v>10000</v>
      </c>
    </row>
    <row r="3053" spans="1:7" x14ac:dyDescent="0.2">
      <c r="B3053" s="2"/>
      <c r="C3053" s="2"/>
    </row>
    <row r="3054" spans="1:7" x14ac:dyDescent="0.2">
      <c r="B3054" s="27" t="s">
        <v>131</v>
      </c>
      <c r="C3054" s="27"/>
      <c r="D3054" s="22">
        <f>+D3049+D3052</f>
        <v>191300</v>
      </c>
    </row>
    <row r="3055" spans="1:7" x14ac:dyDescent="0.2">
      <c r="B3055" s="25"/>
      <c r="C3055" s="25"/>
      <c r="D3055" s="21"/>
    </row>
    <row r="3056" spans="1:7" x14ac:dyDescent="0.2">
      <c r="B3056" s="25"/>
      <c r="C3056" s="25"/>
      <c r="D3056" s="21"/>
    </row>
    <row r="3058" spans="1:7" ht="16.5" thickBot="1" x14ac:dyDescent="0.3">
      <c r="B3058" s="31" t="s">
        <v>167</v>
      </c>
      <c r="C3058" s="31"/>
      <c r="D3058" s="6">
        <f>+D2968+D2985+D3004+D3020+D3031+D3039+D3054+D2993</f>
        <v>6362150</v>
      </c>
    </row>
    <row r="3059" spans="1:7" ht="13.5" thickTop="1" x14ac:dyDescent="0.2"/>
    <row r="3060" spans="1:7" ht="13.5" thickBot="1" x14ac:dyDescent="0.25"/>
    <row r="3061" spans="1:7" ht="18.75" thickBot="1" x14ac:dyDescent="0.3">
      <c r="A3061" s="28" t="s">
        <v>155</v>
      </c>
      <c r="B3061" s="29"/>
      <c r="C3061" s="29"/>
      <c r="D3061" s="30"/>
    </row>
    <row r="3062" spans="1:7" ht="18" x14ac:dyDescent="0.25">
      <c r="A3062" s="3"/>
      <c r="B3062" s="3"/>
      <c r="C3062" s="3"/>
      <c r="D3062" s="37"/>
    </row>
    <row r="3063" spans="1:7" x14ac:dyDescent="0.2">
      <c r="A3063" s="19" t="s">
        <v>105</v>
      </c>
      <c r="B3063" s="2"/>
      <c r="C3063" s="2"/>
    </row>
    <row r="3065" spans="1:7" x14ac:dyDescent="0.2">
      <c r="B3065" s="2" t="s">
        <v>119</v>
      </c>
      <c r="C3065" s="2" t="s">
        <v>91</v>
      </c>
      <c r="D3065" s="4">
        <v>4106126</v>
      </c>
    </row>
    <row r="3066" spans="1:7" x14ac:dyDescent="0.2">
      <c r="B3066" s="2"/>
      <c r="C3066" s="5" t="s">
        <v>120</v>
      </c>
      <c r="D3066" s="9">
        <f>SUM(D3065)</f>
        <v>4106126</v>
      </c>
    </row>
    <row r="3067" spans="1:7" x14ac:dyDescent="0.2">
      <c r="B3067" s="2"/>
      <c r="C3067" s="2"/>
    </row>
    <row r="3068" spans="1:7" x14ac:dyDescent="0.2">
      <c r="B3068" s="2" t="s">
        <v>1</v>
      </c>
      <c r="C3068" s="2" t="s">
        <v>2</v>
      </c>
      <c r="D3068" s="9">
        <f>2773-23</f>
        <v>2750</v>
      </c>
    </row>
    <row r="3069" spans="1:7" x14ac:dyDescent="0.2">
      <c r="B3069" s="2" t="s">
        <v>11</v>
      </c>
      <c r="C3069" s="2" t="s">
        <v>12</v>
      </c>
      <c r="D3069" s="13">
        <v>8771</v>
      </c>
    </row>
    <row r="3070" spans="1:7" x14ac:dyDescent="0.2">
      <c r="B3070" s="2"/>
      <c r="C3070" s="5" t="s">
        <v>121</v>
      </c>
      <c r="D3070" s="9">
        <f>SUM(D3068:D3069)</f>
        <v>11521</v>
      </c>
      <c r="F3070" s="12"/>
      <c r="G3070" s="12"/>
    </row>
    <row r="3071" spans="1:7" x14ac:dyDescent="0.2">
      <c r="B3071" s="2"/>
      <c r="C3071" s="2"/>
    </row>
    <row r="3072" spans="1:7" x14ac:dyDescent="0.2">
      <c r="B3072" s="2" t="s">
        <v>15</v>
      </c>
      <c r="C3072" s="2" t="s">
        <v>16</v>
      </c>
      <c r="D3072" s="9">
        <v>4000</v>
      </c>
    </row>
    <row r="3073" spans="1:4" x14ac:dyDescent="0.2">
      <c r="B3073" s="2" t="s">
        <v>17</v>
      </c>
      <c r="C3073" s="2" t="s">
        <v>18</v>
      </c>
      <c r="D3073" s="9">
        <v>2000</v>
      </c>
    </row>
    <row r="3074" spans="1:4" x14ac:dyDescent="0.2">
      <c r="B3074" s="2" t="s">
        <v>57</v>
      </c>
      <c r="C3074" s="2" t="s">
        <v>58</v>
      </c>
      <c r="D3074" s="9">
        <v>640</v>
      </c>
    </row>
    <row r="3075" spans="1:4" x14ac:dyDescent="0.2">
      <c r="B3075" s="2" t="s">
        <v>25</v>
      </c>
      <c r="C3075" s="2" t="s">
        <v>26</v>
      </c>
      <c r="D3075" s="9">
        <v>1500</v>
      </c>
    </row>
    <row r="3076" spans="1:4" x14ac:dyDescent="0.2">
      <c r="B3076" s="2" t="s">
        <v>29</v>
      </c>
      <c r="C3076" s="2" t="s">
        <v>30</v>
      </c>
      <c r="D3076" s="13">
        <v>44914</v>
      </c>
    </row>
    <row r="3077" spans="1:4" x14ac:dyDescent="0.2">
      <c r="B3077" s="2"/>
      <c r="C3077" s="5" t="s">
        <v>122</v>
      </c>
      <c r="D3077" s="9">
        <f>SUM(D3072:D3076)</f>
        <v>53054</v>
      </c>
    </row>
    <row r="3078" spans="1:4" x14ac:dyDescent="0.2">
      <c r="B3078" s="2"/>
      <c r="C3078" s="5"/>
    </row>
    <row r="3079" spans="1:4" x14ac:dyDescent="0.2">
      <c r="B3079" s="2" t="s">
        <v>33</v>
      </c>
      <c r="C3079" s="2" t="s">
        <v>277</v>
      </c>
      <c r="D3079" s="13">
        <v>1000</v>
      </c>
    </row>
    <row r="3080" spans="1:4" x14ac:dyDescent="0.2">
      <c r="B3080" s="2"/>
      <c r="C3080" s="5" t="s">
        <v>123</v>
      </c>
      <c r="D3080" s="9">
        <f>+D3079</f>
        <v>1000</v>
      </c>
    </row>
    <row r="3081" spans="1:4" x14ac:dyDescent="0.2">
      <c r="B3081" s="2"/>
      <c r="C3081" s="2"/>
    </row>
    <row r="3082" spans="1:4" x14ac:dyDescent="0.2">
      <c r="B3082" s="27" t="s">
        <v>114</v>
      </c>
      <c r="C3082" s="27"/>
      <c r="D3082" s="22">
        <f>+D3066+D3070+D3077+D3080</f>
        <v>4171701</v>
      </c>
    </row>
    <row r="3084" spans="1:4" x14ac:dyDescent="0.2">
      <c r="B3084" s="2"/>
      <c r="C3084" s="2"/>
    </row>
    <row r="3085" spans="1:4" x14ac:dyDescent="0.2">
      <c r="A3085" s="19" t="s">
        <v>106</v>
      </c>
      <c r="B3085" s="2"/>
      <c r="C3085" s="2"/>
    </row>
    <row r="3087" spans="1:4" x14ac:dyDescent="0.2">
      <c r="B3087" s="2" t="s">
        <v>119</v>
      </c>
      <c r="C3087" s="2" t="s">
        <v>91</v>
      </c>
      <c r="D3087" s="13">
        <v>74259</v>
      </c>
    </row>
    <row r="3088" spans="1:4" x14ac:dyDescent="0.2">
      <c r="B3088" s="2"/>
      <c r="C3088" s="5" t="s">
        <v>120</v>
      </c>
      <c r="D3088" s="9">
        <f>SUM(D3087)</f>
        <v>74259</v>
      </c>
    </row>
    <row r="3089" spans="1:7" x14ac:dyDescent="0.2">
      <c r="B3089" s="2"/>
      <c r="C3089" s="2"/>
    </row>
    <row r="3090" spans="1:7" x14ac:dyDescent="0.2">
      <c r="B3090" s="2" t="s">
        <v>1</v>
      </c>
      <c r="C3090" s="2" t="s">
        <v>2</v>
      </c>
      <c r="D3090" s="13">
        <v>500</v>
      </c>
    </row>
    <row r="3091" spans="1:7" x14ac:dyDescent="0.2">
      <c r="B3091" s="2"/>
      <c r="C3091" s="5" t="s">
        <v>121</v>
      </c>
      <c r="D3091" s="9">
        <f>SUM(D3090)</f>
        <v>500</v>
      </c>
      <c r="F3091" s="12"/>
      <c r="G3091" s="12"/>
    </row>
    <row r="3092" spans="1:7" x14ac:dyDescent="0.2">
      <c r="B3092" s="2"/>
      <c r="C3092" s="2"/>
    </row>
    <row r="3093" spans="1:7" x14ac:dyDescent="0.2">
      <c r="B3093" s="2" t="s">
        <v>21</v>
      </c>
      <c r="C3093" s="2" t="s">
        <v>22</v>
      </c>
      <c r="D3093" s="13">
        <v>8000</v>
      </c>
    </row>
    <row r="3094" spans="1:7" x14ac:dyDescent="0.2">
      <c r="B3094" s="2"/>
      <c r="C3094" s="5" t="s">
        <v>122</v>
      </c>
      <c r="D3094" s="9">
        <f>SUM(D3093:D3093)</f>
        <v>8000</v>
      </c>
    </row>
    <row r="3095" spans="1:7" x14ac:dyDescent="0.2">
      <c r="B3095" s="2"/>
      <c r="C3095" s="2"/>
    </row>
    <row r="3096" spans="1:7" x14ac:dyDescent="0.2">
      <c r="B3096" s="27" t="s">
        <v>113</v>
      </c>
      <c r="C3096" s="27"/>
      <c r="D3096" s="22">
        <f>+D3088+D3091+D3094</f>
        <v>82759</v>
      </c>
    </row>
    <row r="3098" spans="1:7" x14ac:dyDescent="0.2">
      <c r="B3098" s="2"/>
      <c r="C3098" s="2"/>
    </row>
    <row r="3099" spans="1:7" x14ac:dyDescent="0.2">
      <c r="A3099" s="10" t="s">
        <v>107</v>
      </c>
      <c r="B3099" s="2"/>
      <c r="C3099" s="2"/>
    </row>
    <row r="3101" spans="1:7" x14ac:dyDescent="0.2">
      <c r="B3101" s="2" t="s">
        <v>119</v>
      </c>
      <c r="C3101" s="2" t="s">
        <v>91</v>
      </c>
      <c r="D3101" s="13">
        <v>367488</v>
      </c>
    </row>
    <row r="3102" spans="1:7" x14ac:dyDescent="0.2">
      <c r="B3102" s="2"/>
      <c r="C3102" s="5" t="s">
        <v>120</v>
      </c>
      <c r="D3102" s="9">
        <f>SUM(D3101)</f>
        <v>367488</v>
      </c>
    </row>
    <row r="3103" spans="1:7" x14ac:dyDescent="0.2">
      <c r="B3103" s="2"/>
      <c r="C3103" s="2"/>
    </row>
    <row r="3104" spans="1:7" x14ac:dyDescent="0.2">
      <c r="B3104" s="27" t="s">
        <v>125</v>
      </c>
      <c r="C3104" s="27"/>
      <c r="D3104" s="22">
        <f>+D3102</f>
        <v>367488</v>
      </c>
    </row>
    <row r="3105" spans="1:7" x14ac:dyDescent="0.2">
      <c r="B3105" s="2"/>
      <c r="C3105" s="2"/>
    </row>
    <row r="3106" spans="1:7" x14ac:dyDescent="0.2">
      <c r="B3106" s="2"/>
      <c r="C3106" s="2"/>
    </row>
    <row r="3107" spans="1:7" x14ac:dyDescent="0.2">
      <c r="A3107" s="19" t="s">
        <v>108</v>
      </c>
      <c r="B3107" s="2"/>
      <c r="C3107" s="2"/>
    </row>
    <row r="3109" spans="1:7" x14ac:dyDescent="0.2">
      <c r="B3109" s="2" t="s">
        <v>119</v>
      </c>
      <c r="C3109" s="2" t="s">
        <v>91</v>
      </c>
      <c r="D3109" s="13">
        <v>413275</v>
      </c>
    </row>
    <row r="3110" spans="1:7" x14ac:dyDescent="0.2">
      <c r="B3110" s="2"/>
      <c r="C3110" s="5" t="s">
        <v>120</v>
      </c>
      <c r="D3110" s="9">
        <f>SUM(D3109)</f>
        <v>413275</v>
      </c>
    </row>
    <row r="3111" spans="1:7" x14ac:dyDescent="0.2">
      <c r="B3111" s="2"/>
      <c r="C3111" s="5"/>
    </row>
    <row r="3112" spans="1:7" x14ac:dyDescent="0.2">
      <c r="B3112" s="2" t="s">
        <v>17</v>
      </c>
      <c r="C3112" s="7" t="s">
        <v>18</v>
      </c>
      <c r="D3112" s="9">
        <v>1000</v>
      </c>
    </row>
    <row r="3113" spans="1:7" x14ac:dyDescent="0.2">
      <c r="B3113" s="2" t="s">
        <v>29</v>
      </c>
      <c r="C3113" s="2" t="s">
        <v>30</v>
      </c>
      <c r="D3113" s="13">
        <v>500</v>
      </c>
    </row>
    <row r="3114" spans="1:7" x14ac:dyDescent="0.2">
      <c r="B3114" s="2"/>
      <c r="C3114" s="5" t="s">
        <v>122</v>
      </c>
      <c r="D3114" s="9">
        <f>SUM(D3112:D3113)</f>
        <v>1500</v>
      </c>
      <c r="F3114" s="12"/>
      <c r="G3114" s="12"/>
    </row>
    <row r="3115" spans="1:7" x14ac:dyDescent="0.2">
      <c r="B3115" s="2"/>
      <c r="C3115" s="2"/>
    </row>
    <row r="3116" spans="1:7" x14ac:dyDescent="0.2">
      <c r="B3116" s="27" t="s">
        <v>126</v>
      </c>
      <c r="C3116" s="27"/>
      <c r="D3116" s="22">
        <f>+D3110+D3114</f>
        <v>414775</v>
      </c>
    </row>
    <row r="3118" spans="1:7" x14ac:dyDescent="0.2">
      <c r="B3118" s="2"/>
      <c r="C3118" s="2"/>
    </row>
    <row r="3119" spans="1:7" x14ac:dyDescent="0.2">
      <c r="A3119" s="19" t="s">
        <v>109</v>
      </c>
      <c r="B3119" s="2"/>
      <c r="C3119" s="2"/>
    </row>
    <row r="3121" spans="1:6" x14ac:dyDescent="0.2">
      <c r="B3121" s="2" t="s">
        <v>119</v>
      </c>
      <c r="C3121" s="2" t="s">
        <v>91</v>
      </c>
      <c r="D3121" s="13">
        <v>284110</v>
      </c>
    </row>
    <row r="3122" spans="1:6" x14ac:dyDescent="0.2">
      <c r="B3122" s="2"/>
      <c r="C3122" s="5" t="s">
        <v>120</v>
      </c>
      <c r="D3122" s="9">
        <f>SUM(D3121)</f>
        <v>284110</v>
      </c>
    </row>
    <row r="3123" spans="1:6" x14ac:dyDescent="0.2">
      <c r="B3123" s="2"/>
      <c r="C3123" s="2"/>
    </row>
    <row r="3124" spans="1:6" x14ac:dyDescent="0.2">
      <c r="B3124" s="2" t="s">
        <v>15</v>
      </c>
      <c r="C3124" s="2" t="s">
        <v>16</v>
      </c>
      <c r="D3124" s="9">
        <v>50</v>
      </c>
    </row>
    <row r="3125" spans="1:6" x14ac:dyDescent="0.2">
      <c r="B3125" s="2" t="s">
        <v>21</v>
      </c>
      <c r="C3125" s="2" t="s">
        <v>22</v>
      </c>
      <c r="D3125" s="9">
        <v>150</v>
      </c>
    </row>
    <row r="3126" spans="1:6" x14ac:dyDescent="0.2">
      <c r="B3126" s="2" t="s">
        <v>29</v>
      </c>
      <c r="C3126" s="2" t="s">
        <v>30</v>
      </c>
      <c r="D3126" s="13">
        <v>850</v>
      </c>
    </row>
    <row r="3127" spans="1:6" x14ac:dyDescent="0.2">
      <c r="B3127" s="2"/>
      <c r="C3127" s="5" t="s">
        <v>122</v>
      </c>
      <c r="D3127" s="9">
        <f>SUM(D3124:D3126)</f>
        <v>1050</v>
      </c>
      <c r="F3127" s="12"/>
    </row>
    <row r="3128" spans="1:6" x14ac:dyDescent="0.2">
      <c r="B3128" s="2"/>
      <c r="C3128" s="2"/>
    </row>
    <row r="3129" spans="1:6" x14ac:dyDescent="0.2">
      <c r="B3129" s="2" t="s">
        <v>31</v>
      </c>
      <c r="C3129" s="2" t="s">
        <v>32</v>
      </c>
      <c r="D3129" s="9">
        <v>200</v>
      </c>
    </row>
    <row r="3130" spans="1:6" x14ac:dyDescent="0.2">
      <c r="B3130" s="2" t="s">
        <v>42</v>
      </c>
      <c r="C3130" s="2" t="s">
        <v>280</v>
      </c>
      <c r="D3130" s="13">
        <v>75</v>
      </c>
    </row>
    <row r="3131" spans="1:6" x14ac:dyDescent="0.2">
      <c r="B3131" s="2"/>
      <c r="C3131" s="5" t="s">
        <v>123</v>
      </c>
      <c r="D3131" s="9">
        <f>SUM(D3129:D3130)</f>
        <v>275</v>
      </c>
    </row>
    <row r="3132" spans="1:6" x14ac:dyDescent="0.2">
      <c r="B3132" s="2"/>
      <c r="C3132" s="2"/>
    </row>
    <row r="3133" spans="1:6" x14ac:dyDescent="0.2">
      <c r="B3133" s="27" t="s">
        <v>127</v>
      </c>
      <c r="C3133" s="27"/>
      <c r="D3133" s="22">
        <f>+D3122+D3127+D3131</f>
        <v>285435</v>
      </c>
    </row>
    <row r="3135" spans="1:6" x14ac:dyDescent="0.2">
      <c r="B3135" s="2"/>
      <c r="C3135" s="2"/>
    </row>
    <row r="3136" spans="1:6" x14ac:dyDescent="0.2">
      <c r="A3136" s="19" t="s">
        <v>111</v>
      </c>
      <c r="B3136" s="2"/>
      <c r="C3136" s="2"/>
    </row>
    <row r="3138" spans="1:4" x14ac:dyDescent="0.2">
      <c r="B3138" s="2" t="s">
        <v>119</v>
      </c>
      <c r="C3138" s="2" t="s">
        <v>91</v>
      </c>
      <c r="D3138" s="13">
        <v>100340</v>
      </c>
    </row>
    <row r="3139" spans="1:4" x14ac:dyDescent="0.2">
      <c r="B3139" s="2"/>
      <c r="C3139" s="5" t="s">
        <v>120</v>
      </c>
      <c r="D3139" s="9">
        <f>SUM(D3138)</f>
        <v>100340</v>
      </c>
    </row>
    <row r="3140" spans="1:4" x14ac:dyDescent="0.2">
      <c r="B3140" s="2"/>
      <c r="C3140" s="2"/>
    </row>
    <row r="3141" spans="1:4" x14ac:dyDescent="0.2">
      <c r="B3141" s="2" t="s">
        <v>29</v>
      </c>
      <c r="C3141" s="2" t="s">
        <v>30</v>
      </c>
      <c r="D3141" s="13">
        <v>800</v>
      </c>
    </row>
    <row r="3142" spans="1:4" x14ac:dyDescent="0.2">
      <c r="B3142" s="2"/>
      <c r="C3142" s="5" t="s">
        <v>122</v>
      </c>
      <c r="D3142" s="9">
        <f>SUM(D3141)</f>
        <v>800</v>
      </c>
    </row>
    <row r="3143" spans="1:4" x14ac:dyDescent="0.2">
      <c r="B3143" s="2"/>
      <c r="C3143" s="2"/>
    </row>
    <row r="3144" spans="1:4" x14ac:dyDescent="0.2">
      <c r="B3144" s="27" t="s">
        <v>129</v>
      </c>
      <c r="C3144" s="27"/>
      <c r="D3144" s="22">
        <f>+D3139+D3142</f>
        <v>101140</v>
      </c>
    </row>
    <row r="3146" spans="1:4" x14ac:dyDescent="0.2">
      <c r="B3146" s="2"/>
      <c r="C3146" s="2"/>
    </row>
    <row r="3147" spans="1:4" x14ac:dyDescent="0.2">
      <c r="A3147" s="19" t="s">
        <v>90</v>
      </c>
      <c r="B3147" s="2"/>
      <c r="C3147" s="2"/>
    </row>
    <row r="3149" spans="1:4" x14ac:dyDescent="0.2">
      <c r="B3149" s="2" t="s">
        <v>119</v>
      </c>
      <c r="C3149" s="2" t="s">
        <v>91</v>
      </c>
      <c r="D3149" s="13">
        <v>6606</v>
      </c>
    </row>
    <row r="3150" spans="1:4" x14ac:dyDescent="0.2">
      <c r="B3150" s="2"/>
      <c r="C3150" s="5" t="s">
        <v>120</v>
      </c>
      <c r="D3150" s="9">
        <f>SUM(D3149)</f>
        <v>6606</v>
      </c>
    </row>
    <row r="3151" spans="1:4" x14ac:dyDescent="0.2">
      <c r="B3151" s="2"/>
      <c r="C3151" s="2"/>
    </row>
    <row r="3152" spans="1:4" x14ac:dyDescent="0.2">
      <c r="B3152" s="27" t="s">
        <v>130</v>
      </c>
      <c r="C3152" s="27"/>
      <c r="D3152" s="22">
        <f>+D3150</f>
        <v>6606</v>
      </c>
    </row>
    <row r="3154" spans="1:6" x14ac:dyDescent="0.2">
      <c r="B3154" s="2"/>
      <c r="C3154" s="2"/>
    </row>
    <row r="3155" spans="1:6" x14ac:dyDescent="0.2">
      <c r="A3155" s="19" t="s">
        <v>102</v>
      </c>
      <c r="B3155" s="2"/>
      <c r="C3155" s="2"/>
    </row>
    <row r="3157" spans="1:6" x14ac:dyDescent="0.2">
      <c r="B3157" s="2" t="s">
        <v>3</v>
      </c>
      <c r="C3157" s="2" t="s">
        <v>4</v>
      </c>
      <c r="D3157" s="9">
        <v>1500</v>
      </c>
    </row>
    <row r="3158" spans="1:6" x14ac:dyDescent="0.2">
      <c r="B3158" s="2" t="s">
        <v>65</v>
      </c>
      <c r="C3158" s="2" t="s">
        <v>66</v>
      </c>
      <c r="D3158" s="9">
        <v>15000</v>
      </c>
    </row>
    <row r="3159" spans="1:6" x14ac:dyDescent="0.2">
      <c r="B3159" s="2" t="s">
        <v>7</v>
      </c>
      <c r="C3159" s="2" t="s">
        <v>8</v>
      </c>
      <c r="D3159" s="9">
        <v>10000</v>
      </c>
    </row>
    <row r="3160" spans="1:6" x14ac:dyDescent="0.2">
      <c r="B3160" s="2" t="s">
        <v>67</v>
      </c>
      <c r="C3160" s="2" t="s">
        <v>68</v>
      </c>
      <c r="D3160" s="9">
        <v>160215</v>
      </c>
    </row>
    <row r="3161" spans="1:6" x14ac:dyDescent="0.2">
      <c r="B3161" s="2" t="s">
        <v>69</v>
      </c>
      <c r="C3161" s="2" t="s">
        <v>70</v>
      </c>
      <c r="D3161" s="13">
        <v>10000</v>
      </c>
    </row>
    <row r="3162" spans="1:6" x14ac:dyDescent="0.2">
      <c r="B3162" s="2"/>
      <c r="C3162" s="5" t="s">
        <v>121</v>
      </c>
      <c r="D3162" s="9">
        <f>SUM(D3157:D3161)</f>
        <v>196715</v>
      </c>
      <c r="F3162" s="12"/>
    </row>
    <row r="3163" spans="1:6" x14ac:dyDescent="0.2">
      <c r="B3163" s="2"/>
      <c r="C3163" s="2"/>
    </row>
    <row r="3164" spans="1:6" x14ac:dyDescent="0.2">
      <c r="B3164" s="2" t="s">
        <v>71</v>
      </c>
      <c r="C3164" s="2" t="s">
        <v>72</v>
      </c>
      <c r="D3164" s="13">
        <v>11000</v>
      </c>
    </row>
    <row r="3165" spans="1:6" x14ac:dyDescent="0.2">
      <c r="B3165" s="2"/>
      <c r="C3165" s="5" t="s">
        <v>122</v>
      </c>
      <c r="D3165" s="9">
        <f>SUM(D3164)</f>
        <v>11000</v>
      </c>
    </row>
    <row r="3166" spans="1:6" x14ac:dyDescent="0.2">
      <c r="B3166" s="2"/>
      <c r="C3166" s="2"/>
    </row>
    <row r="3167" spans="1:6" x14ac:dyDescent="0.2">
      <c r="B3167" s="27" t="s">
        <v>131</v>
      </c>
      <c r="C3167" s="27"/>
      <c r="D3167" s="22">
        <f>+D3162+D3165</f>
        <v>207715</v>
      </c>
    </row>
    <row r="3169" spans="1:6" ht="16.5" thickBot="1" x14ac:dyDescent="0.3">
      <c r="B3169" s="31" t="s">
        <v>166</v>
      </c>
      <c r="C3169" s="31"/>
      <c r="D3169" s="6">
        <f>+D3082+D3096+D3116+D3133+D3144+D3152+D3167+D3104</f>
        <v>5637619</v>
      </c>
    </row>
    <row r="3170" spans="1:6" ht="13.5" thickTop="1" x14ac:dyDescent="0.2"/>
    <row r="3172" spans="1:6" ht="13.5" thickBot="1" x14ac:dyDescent="0.25">
      <c r="B3172" s="2"/>
      <c r="C3172" s="2"/>
    </row>
    <row r="3173" spans="1:6" ht="18.75" thickBot="1" x14ac:dyDescent="0.3">
      <c r="A3173" s="28" t="s">
        <v>154</v>
      </c>
      <c r="B3173" s="29"/>
      <c r="C3173" s="29"/>
      <c r="D3173" s="30"/>
    </row>
    <row r="3174" spans="1:6" ht="18" x14ac:dyDescent="0.25">
      <c r="A3174" s="3"/>
      <c r="B3174" s="3"/>
      <c r="C3174" s="3"/>
      <c r="D3174" s="37"/>
    </row>
    <row r="3175" spans="1:6" x14ac:dyDescent="0.2">
      <c r="A3175" s="19" t="s">
        <v>105</v>
      </c>
      <c r="B3175" s="2"/>
      <c r="C3175" s="2"/>
    </row>
    <row r="3177" spans="1:6" x14ac:dyDescent="0.2">
      <c r="B3177" s="2" t="s">
        <v>119</v>
      </c>
      <c r="C3177" s="2" t="s">
        <v>91</v>
      </c>
      <c r="D3177" s="4">
        <v>5649302</v>
      </c>
    </row>
    <row r="3178" spans="1:6" x14ac:dyDescent="0.2">
      <c r="B3178" s="2"/>
      <c r="C3178" s="5" t="s">
        <v>120</v>
      </c>
      <c r="D3178" s="9">
        <f>SUM(D3177)</f>
        <v>5649302</v>
      </c>
    </row>
    <row r="3179" spans="1:6" x14ac:dyDescent="0.2">
      <c r="B3179" s="2"/>
      <c r="C3179" s="2"/>
    </row>
    <row r="3180" spans="1:6" x14ac:dyDescent="0.2">
      <c r="B3180" s="2" t="s">
        <v>1</v>
      </c>
      <c r="C3180" s="2" t="s">
        <v>2</v>
      </c>
      <c r="D3180" s="9">
        <v>2750</v>
      </c>
    </row>
    <row r="3181" spans="1:6" x14ac:dyDescent="0.2">
      <c r="B3181" s="2" t="s">
        <v>11</v>
      </c>
      <c r="C3181" s="2" t="s">
        <v>12</v>
      </c>
      <c r="D3181" s="13">
        <v>8671</v>
      </c>
    </row>
    <row r="3182" spans="1:6" x14ac:dyDescent="0.2">
      <c r="B3182" s="2"/>
      <c r="C3182" s="5" t="s">
        <v>121</v>
      </c>
      <c r="D3182" s="9">
        <f>SUM(D3180:D3181)</f>
        <v>11421</v>
      </c>
      <c r="E3182" s="12"/>
      <c r="F3182" s="12"/>
    </row>
    <row r="3183" spans="1:6" x14ac:dyDescent="0.2">
      <c r="B3183" s="2"/>
      <c r="C3183" s="2"/>
    </row>
    <row r="3184" spans="1:6" x14ac:dyDescent="0.2">
      <c r="B3184" s="2" t="s">
        <v>57</v>
      </c>
      <c r="C3184" s="2" t="s">
        <v>58</v>
      </c>
      <c r="D3184" s="9">
        <v>1120</v>
      </c>
    </row>
    <row r="3185" spans="1:4" x14ac:dyDescent="0.2">
      <c r="B3185" s="2" t="s">
        <v>25</v>
      </c>
      <c r="C3185" s="2" t="s">
        <v>26</v>
      </c>
      <c r="D3185" s="9">
        <v>3500</v>
      </c>
    </row>
    <row r="3186" spans="1:4" x14ac:dyDescent="0.2">
      <c r="B3186" s="2" t="s">
        <v>29</v>
      </c>
      <c r="C3186" s="2" t="s">
        <v>30</v>
      </c>
      <c r="D3186" s="13">
        <v>60396</v>
      </c>
    </row>
    <row r="3187" spans="1:4" x14ac:dyDescent="0.2">
      <c r="B3187" s="2"/>
      <c r="C3187" s="5" t="s">
        <v>122</v>
      </c>
      <c r="D3187" s="9">
        <f>SUM(D3184:D3186)</f>
        <v>65016</v>
      </c>
    </row>
    <row r="3188" spans="1:4" x14ac:dyDescent="0.2">
      <c r="B3188" s="2"/>
      <c r="C3188" s="5"/>
    </row>
    <row r="3189" spans="1:4" x14ac:dyDescent="0.2">
      <c r="B3189" s="2" t="s">
        <v>33</v>
      </c>
      <c r="C3189" s="2" t="s">
        <v>277</v>
      </c>
      <c r="D3189" s="13">
        <v>2000</v>
      </c>
    </row>
    <row r="3190" spans="1:4" x14ac:dyDescent="0.2">
      <c r="B3190" s="2"/>
      <c r="C3190" s="5" t="s">
        <v>123</v>
      </c>
      <c r="D3190" s="9">
        <f>SUM(D3189:D3189)</f>
        <v>2000</v>
      </c>
    </row>
    <row r="3191" spans="1:4" x14ac:dyDescent="0.2">
      <c r="B3191" s="2"/>
      <c r="C3191" s="2"/>
    </row>
    <row r="3192" spans="1:4" x14ac:dyDescent="0.2">
      <c r="B3192" s="27" t="s">
        <v>114</v>
      </c>
      <c r="C3192" s="27"/>
      <c r="D3192" s="22">
        <f>+D3178+D3182+D3187+D3190</f>
        <v>5727739</v>
      </c>
    </row>
    <row r="3194" spans="1:4" x14ac:dyDescent="0.2">
      <c r="B3194" s="2"/>
      <c r="C3194" s="2"/>
    </row>
    <row r="3195" spans="1:4" x14ac:dyDescent="0.2">
      <c r="A3195" s="19" t="s">
        <v>106</v>
      </c>
      <c r="B3195" s="2"/>
      <c r="C3195" s="2"/>
    </row>
    <row r="3197" spans="1:4" x14ac:dyDescent="0.2">
      <c r="B3197" s="2" t="s">
        <v>119</v>
      </c>
      <c r="C3197" s="2" t="s">
        <v>91</v>
      </c>
      <c r="D3197" s="13">
        <v>78653</v>
      </c>
    </row>
    <row r="3198" spans="1:4" x14ac:dyDescent="0.2">
      <c r="B3198" s="2"/>
      <c r="C3198" s="5" t="s">
        <v>120</v>
      </c>
      <c r="D3198" s="9">
        <f>SUM(D3197)</f>
        <v>78653</v>
      </c>
    </row>
    <row r="3199" spans="1:4" x14ac:dyDescent="0.2">
      <c r="B3199" s="2"/>
      <c r="C3199" s="2"/>
    </row>
    <row r="3200" spans="1:4" x14ac:dyDescent="0.2">
      <c r="B3200" s="2" t="s">
        <v>1</v>
      </c>
      <c r="C3200" s="2" t="s">
        <v>2</v>
      </c>
      <c r="D3200" s="13">
        <v>500</v>
      </c>
    </row>
    <row r="3201" spans="1:4" x14ac:dyDescent="0.2">
      <c r="B3201" s="2"/>
      <c r="C3201" s="5" t="s">
        <v>121</v>
      </c>
      <c r="D3201" s="9">
        <f>SUM(D3200)</f>
        <v>500</v>
      </c>
    </row>
    <row r="3202" spans="1:4" x14ac:dyDescent="0.2">
      <c r="B3202" s="2"/>
      <c r="C3202" s="2"/>
    </row>
    <row r="3203" spans="1:4" x14ac:dyDescent="0.2">
      <c r="B3203" s="2" t="s">
        <v>23</v>
      </c>
      <c r="C3203" s="2" t="s">
        <v>24</v>
      </c>
      <c r="D3203" s="13">
        <v>9800</v>
      </c>
    </row>
    <row r="3204" spans="1:4" x14ac:dyDescent="0.2">
      <c r="B3204" s="2"/>
      <c r="C3204" s="5" t="s">
        <v>122</v>
      </c>
      <c r="D3204" s="9">
        <f>SUM(D3203)</f>
        <v>9800</v>
      </c>
    </row>
    <row r="3205" spans="1:4" x14ac:dyDescent="0.2">
      <c r="B3205" s="2"/>
      <c r="C3205" s="2"/>
    </row>
    <row r="3206" spans="1:4" x14ac:dyDescent="0.2">
      <c r="B3206" s="27" t="s">
        <v>113</v>
      </c>
      <c r="C3206" s="27"/>
      <c r="D3206" s="22">
        <f>+D3198+D3201+D3204</f>
        <v>88953</v>
      </c>
    </row>
    <row r="3208" spans="1:4" x14ac:dyDescent="0.2">
      <c r="B3208" s="2"/>
      <c r="C3208" s="2"/>
    </row>
    <row r="3209" spans="1:4" x14ac:dyDescent="0.2">
      <c r="A3209" s="10" t="s">
        <v>107</v>
      </c>
      <c r="B3209" s="2"/>
      <c r="C3209" s="2"/>
    </row>
    <row r="3211" spans="1:4" x14ac:dyDescent="0.2">
      <c r="B3211" s="2" t="s">
        <v>119</v>
      </c>
      <c r="C3211" s="2" t="s">
        <v>91</v>
      </c>
      <c r="D3211" s="13">
        <v>224973</v>
      </c>
    </row>
    <row r="3212" spans="1:4" x14ac:dyDescent="0.2">
      <c r="B3212" s="2"/>
      <c r="C3212" s="5" t="s">
        <v>120</v>
      </c>
      <c r="D3212" s="9">
        <f>SUM(D3211)</f>
        <v>224973</v>
      </c>
    </row>
    <row r="3213" spans="1:4" x14ac:dyDescent="0.2">
      <c r="B3213" s="2"/>
      <c r="C3213" s="2"/>
    </row>
    <row r="3214" spans="1:4" x14ac:dyDescent="0.2">
      <c r="B3214" s="27" t="s">
        <v>125</v>
      </c>
      <c r="C3214" s="27"/>
      <c r="D3214" s="22">
        <f>+D3212</f>
        <v>224973</v>
      </c>
    </row>
    <row r="3215" spans="1:4" x14ac:dyDescent="0.2">
      <c r="B3215" s="25"/>
      <c r="C3215" s="25"/>
      <c r="D3215" s="21"/>
    </row>
    <row r="3216" spans="1:4" x14ac:dyDescent="0.2">
      <c r="B3216" s="25"/>
      <c r="C3216" s="25"/>
      <c r="D3216" s="21"/>
    </row>
    <row r="3217" spans="1:4" x14ac:dyDescent="0.2">
      <c r="A3217" s="19" t="s">
        <v>108</v>
      </c>
      <c r="B3217" s="2"/>
      <c r="C3217" s="2"/>
    </row>
    <row r="3219" spans="1:4" x14ac:dyDescent="0.2">
      <c r="B3219" s="2" t="s">
        <v>119</v>
      </c>
      <c r="C3219" s="2" t="s">
        <v>91</v>
      </c>
      <c r="D3219" s="13">
        <v>518392</v>
      </c>
    </row>
    <row r="3220" spans="1:4" x14ac:dyDescent="0.2">
      <c r="B3220" s="2"/>
      <c r="C3220" s="5" t="s">
        <v>120</v>
      </c>
      <c r="D3220" s="9">
        <f>SUM(D3219)</f>
        <v>518392</v>
      </c>
    </row>
    <row r="3221" spans="1:4" x14ac:dyDescent="0.2">
      <c r="B3221" s="2"/>
      <c r="C3221" s="5"/>
    </row>
    <row r="3222" spans="1:4" x14ac:dyDescent="0.2">
      <c r="B3222" s="2" t="s">
        <v>29</v>
      </c>
      <c r="C3222" s="2" t="s">
        <v>30</v>
      </c>
      <c r="D3222" s="13">
        <v>2600</v>
      </c>
    </row>
    <row r="3223" spans="1:4" x14ac:dyDescent="0.2">
      <c r="B3223" s="2"/>
      <c r="C3223" s="5" t="s">
        <v>122</v>
      </c>
      <c r="D3223" s="9">
        <f>+D3222</f>
        <v>2600</v>
      </c>
    </row>
    <row r="3224" spans="1:4" x14ac:dyDescent="0.2">
      <c r="B3224" s="2"/>
      <c r="C3224" s="5"/>
    </row>
    <row r="3225" spans="1:4" x14ac:dyDescent="0.2">
      <c r="B3225" s="2" t="s">
        <v>40</v>
      </c>
      <c r="C3225" s="2" t="s">
        <v>41</v>
      </c>
      <c r="D3225" s="13">
        <v>400</v>
      </c>
    </row>
    <row r="3226" spans="1:4" x14ac:dyDescent="0.2">
      <c r="B3226" s="2"/>
      <c r="C3226" s="5" t="s">
        <v>123</v>
      </c>
      <c r="D3226" s="9">
        <f>SUM(D3225:D3225)</f>
        <v>400</v>
      </c>
    </row>
    <row r="3227" spans="1:4" x14ac:dyDescent="0.2">
      <c r="B3227" s="2"/>
      <c r="C3227" s="2"/>
    </row>
    <row r="3228" spans="1:4" x14ac:dyDescent="0.2">
      <c r="B3228" s="27" t="s">
        <v>126</v>
      </c>
      <c r="C3228" s="27"/>
      <c r="D3228" s="22">
        <f>+D3220+D3226+D3223</f>
        <v>521392</v>
      </c>
    </row>
    <row r="3230" spans="1:4" x14ac:dyDescent="0.2">
      <c r="B3230" s="2"/>
      <c r="C3230" s="2"/>
    </row>
    <row r="3231" spans="1:4" x14ac:dyDescent="0.2">
      <c r="A3231" s="19" t="s">
        <v>109</v>
      </c>
      <c r="B3231" s="2"/>
      <c r="C3231" s="2"/>
    </row>
    <row r="3233" spans="1:4" x14ac:dyDescent="0.2">
      <c r="B3233" s="2" t="s">
        <v>119</v>
      </c>
      <c r="C3233" s="2" t="s">
        <v>91</v>
      </c>
      <c r="D3233" s="13">
        <v>251320</v>
      </c>
    </row>
    <row r="3234" spans="1:4" x14ac:dyDescent="0.2">
      <c r="B3234" s="2"/>
      <c r="C3234" s="5" t="s">
        <v>120</v>
      </c>
      <c r="D3234" s="9">
        <f>SUM(D3233)</f>
        <v>251320</v>
      </c>
    </row>
    <row r="3235" spans="1:4" x14ac:dyDescent="0.2">
      <c r="B3235" s="2"/>
      <c r="C3235" s="2"/>
    </row>
    <row r="3236" spans="1:4" x14ac:dyDescent="0.2">
      <c r="B3236" s="2" t="s">
        <v>15</v>
      </c>
      <c r="C3236" s="2" t="s">
        <v>16</v>
      </c>
      <c r="D3236" s="9">
        <v>50</v>
      </c>
    </row>
    <row r="3237" spans="1:4" x14ac:dyDescent="0.2">
      <c r="B3237" s="2" t="s">
        <v>21</v>
      </c>
      <c r="C3237" s="2" t="s">
        <v>22</v>
      </c>
      <c r="D3237" s="9">
        <v>150</v>
      </c>
    </row>
    <row r="3238" spans="1:4" x14ac:dyDescent="0.2">
      <c r="B3238" s="2" t="s">
        <v>29</v>
      </c>
      <c r="C3238" s="2" t="s">
        <v>30</v>
      </c>
      <c r="D3238" s="13">
        <v>1350</v>
      </c>
    </row>
    <row r="3239" spans="1:4" x14ac:dyDescent="0.2">
      <c r="B3239" s="2"/>
      <c r="C3239" s="5" t="s">
        <v>122</v>
      </c>
      <c r="D3239" s="9">
        <f>SUM(D3236:D3238)</f>
        <v>1550</v>
      </c>
    </row>
    <row r="3240" spans="1:4" x14ac:dyDescent="0.2">
      <c r="B3240" s="2"/>
      <c r="C3240" s="2"/>
    </row>
    <row r="3241" spans="1:4" x14ac:dyDescent="0.2">
      <c r="B3241" s="2" t="s">
        <v>31</v>
      </c>
      <c r="C3241" s="2" t="s">
        <v>32</v>
      </c>
      <c r="D3241" s="9">
        <v>200</v>
      </c>
    </row>
    <row r="3242" spans="1:4" x14ac:dyDescent="0.2">
      <c r="B3242" s="2" t="s">
        <v>42</v>
      </c>
      <c r="C3242" s="2" t="s">
        <v>280</v>
      </c>
      <c r="D3242" s="13">
        <v>75</v>
      </c>
    </row>
    <row r="3243" spans="1:4" x14ac:dyDescent="0.2">
      <c r="B3243" s="2"/>
      <c r="C3243" s="5" t="s">
        <v>123</v>
      </c>
      <c r="D3243" s="9">
        <f>SUM(D3241:D3242)</f>
        <v>275</v>
      </c>
    </row>
    <row r="3244" spans="1:4" x14ac:dyDescent="0.2">
      <c r="B3244" s="2"/>
      <c r="C3244" s="2"/>
    </row>
    <row r="3245" spans="1:4" x14ac:dyDescent="0.2">
      <c r="B3245" s="27" t="s">
        <v>127</v>
      </c>
      <c r="C3245" s="27"/>
      <c r="D3245" s="22">
        <f>+D3234+D3239+D3243</f>
        <v>253145</v>
      </c>
    </row>
    <row r="3247" spans="1:4" x14ac:dyDescent="0.2">
      <c r="B3247" s="2"/>
      <c r="C3247" s="2"/>
    </row>
    <row r="3248" spans="1:4" x14ac:dyDescent="0.2">
      <c r="A3248" s="19" t="s">
        <v>111</v>
      </c>
      <c r="B3248" s="2"/>
      <c r="C3248" s="2"/>
    </row>
    <row r="3250" spans="1:4" x14ac:dyDescent="0.2">
      <c r="B3250" s="2" t="s">
        <v>119</v>
      </c>
      <c r="C3250" s="2" t="s">
        <v>91</v>
      </c>
      <c r="D3250" s="13">
        <v>96462</v>
      </c>
    </row>
    <row r="3251" spans="1:4" x14ac:dyDescent="0.2">
      <c r="B3251" s="2"/>
      <c r="C3251" s="5" t="s">
        <v>120</v>
      </c>
      <c r="D3251" s="9">
        <f>SUM(D3250)</f>
        <v>96462</v>
      </c>
    </row>
    <row r="3252" spans="1:4" x14ac:dyDescent="0.2">
      <c r="B3252" s="2"/>
      <c r="C3252" s="2"/>
    </row>
    <row r="3253" spans="1:4" x14ac:dyDescent="0.2">
      <c r="B3253" s="2" t="s">
        <v>29</v>
      </c>
      <c r="C3253" s="2" t="s">
        <v>30</v>
      </c>
      <c r="D3253" s="13">
        <v>1700</v>
      </c>
    </row>
    <row r="3254" spans="1:4" x14ac:dyDescent="0.2">
      <c r="B3254" s="2"/>
      <c r="C3254" s="5" t="s">
        <v>122</v>
      </c>
      <c r="D3254" s="9">
        <f>SUM(D3253)</f>
        <v>1700</v>
      </c>
    </row>
    <row r="3255" spans="1:4" x14ac:dyDescent="0.2">
      <c r="B3255" s="2"/>
      <c r="C3255" s="2"/>
    </row>
    <row r="3256" spans="1:4" x14ac:dyDescent="0.2">
      <c r="B3256" s="27" t="s">
        <v>129</v>
      </c>
      <c r="C3256" s="27"/>
      <c r="D3256" s="22">
        <f>+D3251+D3254</f>
        <v>98162</v>
      </c>
    </row>
    <row r="3259" spans="1:4" x14ac:dyDescent="0.2">
      <c r="A3259" s="19" t="s">
        <v>90</v>
      </c>
      <c r="B3259" s="2"/>
      <c r="C3259" s="2"/>
    </row>
    <row r="3261" spans="1:4" x14ac:dyDescent="0.2">
      <c r="B3261" s="2" t="s">
        <v>119</v>
      </c>
      <c r="C3261" s="2" t="s">
        <v>91</v>
      </c>
      <c r="D3261" s="13">
        <v>7722</v>
      </c>
    </row>
    <row r="3262" spans="1:4" x14ac:dyDescent="0.2">
      <c r="B3262" s="2"/>
      <c r="C3262" s="5" t="s">
        <v>120</v>
      </c>
      <c r="D3262" s="9">
        <f>SUM(D3261)</f>
        <v>7722</v>
      </c>
    </row>
    <row r="3263" spans="1:4" x14ac:dyDescent="0.2">
      <c r="B3263" s="2"/>
      <c r="C3263" s="2"/>
    </row>
    <row r="3264" spans="1:4" x14ac:dyDescent="0.2">
      <c r="B3264" s="27" t="s">
        <v>130</v>
      </c>
      <c r="C3264" s="27"/>
      <c r="D3264" s="22">
        <f>+D3262</f>
        <v>7722</v>
      </c>
    </row>
    <row r="3266" spans="1:6" x14ac:dyDescent="0.2">
      <c r="B3266" s="2"/>
      <c r="C3266" s="2"/>
    </row>
    <row r="3267" spans="1:6" x14ac:dyDescent="0.2">
      <c r="A3267" s="19" t="s">
        <v>102</v>
      </c>
      <c r="B3267" s="2"/>
      <c r="C3267" s="2"/>
    </row>
    <row r="3269" spans="1:6" x14ac:dyDescent="0.2">
      <c r="B3269" s="2" t="s">
        <v>3</v>
      </c>
      <c r="C3269" s="2" t="s">
        <v>4</v>
      </c>
      <c r="D3269" s="9">
        <f>2957-1457</f>
        <v>1500</v>
      </c>
    </row>
    <row r="3270" spans="1:6" x14ac:dyDescent="0.2">
      <c r="B3270" s="2" t="s">
        <v>65</v>
      </c>
      <c r="C3270" s="2" t="s">
        <v>66</v>
      </c>
      <c r="D3270" s="9">
        <v>15000</v>
      </c>
    </row>
    <row r="3271" spans="1:6" x14ac:dyDescent="0.2">
      <c r="B3271" s="2" t="s">
        <v>7</v>
      </c>
      <c r="C3271" s="2" t="s">
        <v>8</v>
      </c>
      <c r="D3271" s="9">
        <v>13000</v>
      </c>
    </row>
    <row r="3272" spans="1:6" x14ac:dyDescent="0.2">
      <c r="B3272" s="2" t="s">
        <v>67</v>
      </c>
      <c r="C3272" s="2" t="s">
        <v>68</v>
      </c>
      <c r="D3272" s="9">
        <v>153046</v>
      </c>
    </row>
    <row r="3273" spans="1:6" x14ac:dyDescent="0.2">
      <c r="B3273" s="2" t="s">
        <v>69</v>
      </c>
      <c r="C3273" s="2" t="s">
        <v>70</v>
      </c>
      <c r="D3273" s="13">
        <v>10000</v>
      </c>
    </row>
    <row r="3274" spans="1:6" x14ac:dyDescent="0.2">
      <c r="B3274" s="2"/>
      <c r="C3274" s="5" t="s">
        <v>121</v>
      </c>
      <c r="D3274" s="9">
        <f>SUM(D3269:D3273)</f>
        <v>192546</v>
      </c>
      <c r="E3274" s="12"/>
      <c r="F3274" s="12"/>
    </row>
    <row r="3275" spans="1:6" x14ac:dyDescent="0.2">
      <c r="B3275" s="2"/>
      <c r="C3275" s="2"/>
    </row>
    <row r="3276" spans="1:6" x14ac:dyDescent="0.2">
      <c r="B3276" s="2" t="s">
        <v>71</v>
      </c>
      <c r="C3276" s="2" t="s">
        <v>72</v>
      </c>
      <c r="D3276" s="13">
        <v>11000</v>
      </c>
    </row>
    <row r="3277" spans="1:6" x14ac:dyDescent="0.2">
      <c r="B3277" s="2"/>
      <c r="C3277" s="5" t="s">
        <v>122</v>
      </c>
      <c r="D3277" s="9">
        <f>SUM(D3276:D3276)</f>
        <v>11000</v>
      </c>
    </row>
    <row r="3278" spans="1:6" x14ac:dyDescent="0.2">
      <c r="B3278" s="2"/>
      <c r="C3278" s="2"/>
    </row>
    <row r="3279" spans="1:6" x14ac:dyDescent="0.2">
      <c r="B3279" s="27" t="s">
        <v>131</v>
      </c>
      <c r="C3279" s="27"/>
      <c r="D3279" s="22">
        <f>+D3274+D3277</f>
        <v>203546</v>
      </c>
    </row>
    <row r="3280" spans="1:6" x14ac:dyDescent="0.2">
      <c r="B3280" s="25"/>
      <c r="C3280" s="25"/>
      <c r="D3280" s="21"/>
    </row>
    <row r="3281" spans="1:6" x14ac:dyDescent="0.2">
      <c r="B3281" s="25"/>
      <c r="C3281" s="25"/>
      <c r="D3281" s="21"/>
    </row>
    <row r="3283" spans="1:6" ht="16.5" thickBot="1" x14ac:dyDescent="0.3">
      <c r="B3283" s="31" t="s">
        <v>165</v>
      </c>
      <c r="C3283" s="31"/>
      <c r="D3283" s="6">
        <f>+D3192+D3206+D3228+D3245+D3256+D3264+D3279+D3214</f>
        <v>7125632</v>
      </c>
    </row>
    <row r="3284" spans="1:6" ht="13.5" thickTop="1" x14ac:dyDescent="0.2"/>
    <row r="3285" spans="1:6" ht="13.5" thickBot="1" x14ac:dyDescent="0.25">
      <c r="B3285" s="2"/>
      <c r="C3285" s="2"/>
    </row>
    <row r="3286" spans="1:6" ht="18.75" thickBot="1" x14ac:dyDescent="0.3">
      <c r="A3286" s="28" t="s">
        <v>153</v>
      </c>
      <c r="B3286" s="29"/>
      <c r="C3286" s="29"/>
      <c r="D3286" s="30"/>
    </row>
    <row r="3287" spans="1:6" ht="18" x14ac:dyDescent="0.25">
      <c r="A3287" s="3"/>
      <c r="B3287" s="3"/>
      <c r="C3287" s="3"/>
      <c r="D3287" s="37"/>
    </row>
    <row r="3288" spans="1:6" x14ac:dyDescent="0.2">
      <c r="A3288" s="19" t="s">
        <v>105</v>
      </c>
      <c r="B3288" s="2"/>
      <c r="C3288" s="2"/>
    </row>
    <row r="3290" spans="1:6" x14ac:dyDescent="0.2">
      <c r="B3290" s="2" t="s">
        <v>119</v>
      </c>
      <c r="C3290" s="2" t="s">
        <v>91</v>
      </c>
      <c r="D3290" s="4">
        <v>4538309</v>
      </c>
    </row>
    <row r="3291" spans="1:6" x14ac:dyDescent="0.2">
      <c r="B3291" s="2"/>
      <c r="C3291" s="5" t="s">
        <v>120</v>
      </c>
      <c r="D3291" s="9">
        <f>SUM(D3290)</f>
        <v>4538309</v>
      </c>
    </row>
    <row r="3292" spans="1:6" x14ac:dyDescent="0.2">
      <c r="B3292" s="2"/>
      <c r="C3292" s="2"/>
    </row>
    <row r="3293" spans="1:6" x14ac:dyDescent="0.2">
      <c r="B3293" s="2" t="s">
        <v>1</v>
      </c>
      <c r="C3293" s="2" t="s">
        <v>2</v>
      </c>
      <c r="D3293" s="9">
        <v>3750</v>
      </c>
    </row>
    <row r="3294" spans="1:6" x14ac:dyDescent="0.2">
      <c r="B3294" s="2" t="s">
        <v>11</v>
      </c>
      <c r="C3294" s="2" t="s">
        <v>12</v>
      </c>
      <c r="D3294" s="13">
        <v>6771</v>
      </c>
    </row>
    <row r="3295" spans="1:6" x14ac:dyDescent="0.2">
      <c r="B3295" s="2"/>
      <c r="C3295" s="5" t="s">
        <v>121</v>
      </c>
      <c r="D3295" s="9">
        <f>SUM(D3293:D3294)</f>
        <v>10521</v>
      </c>
      <c r="E3295" s="12"/>
      <c r="F3295" s="12"/>
    </row>
    <row r="3296" spans="1:6" x14ac:dyDescent="0.2">
      <c r="B3296" s="2"/>
      <c r="C3296" s="2"/>
    </row>
    <row r="3297" spans="2:4" x14ac:dyDescent="0.2">
      <c r="B3297" s="2" t="s">
        <v>15</v>
      </c>
      <c r="C3297" s="2" t="s">
        <v>16</v>
      </c>
      <c r="D3297" s="9">
        <v>7000</v>
      </c>
    </row>
    <row r="3298" spans="2:4" x14ac:dyDescent="0.2">
      <c r="B3298" s="2" t="s">
        <v>17</v>
      </c>
      <c r="C3298" s="2" t="s">
        <v>18</v>
      </c>
      <c r="D3298" s="9">
        <v>2000</v>
      </c>
    </row>
    <row r="3299" spans="2:4" x14ac:dyDescent="0.2">
      <c r="B3299" s="2" t="s">
        <v>21</v>
      </c>
      <c r="C3299" s="2" t="s">
        <v>22</v>
      </c>
      <c r="D3299" s="9">
        <v>2400</v>
      </c>
    </row>
    <row r="3300" spans="2:4" x14ac:dyDescent="0.2">
      <c r="B3300" s="2" t="s">
        <v>57</v>
      </c>
      <c r="C3300" s="2" t="s">
        <v>58</v>
      </c>
      <c r="D3300" s="9">
        <v>868</v>
      </c>
    </row>
    <row r="3301" spans="2:4" x14ac:dyDescent="0.2">
      <c r="B3301" s="2" t="s">
        <v>25</v>
      </c>
      <c r="C3301" s="2" t="s">
        <v>26</v>
      </c>
      <c r="D3301" s="9">
        <v>2000</v>
      </c>
    </row>
    <row r="3302" spans="2:4" x14ac:dyDescent="0.2">
      <c r="B3302" s="2" t="s">
        <v>29</v>
      </c>
      <c r="C3302" s="2" t="s">
        <v>30</v>
      </c>
      <c r="D3302" s="13">
        <v>30751</v>
      </c>
    </row>
    <row r="3303" spans="2:4" x14ac:dyDescent="0.2">
      <c r="B3303" s="2"/>
      <c r="C3303" s="5" t="s">
        <v>122</v>
      </c>
      <c r="D3303" s="9">
        <f>SUM(D3297:D3302)</f>
        <v>45019</v>
      </c>
    </row>
    <row r="3304" spans="2:4" x14ac:dyDescent="0.2">
      <c r="B3304" s="2"/>
      <c r="C3304" s="2"/>
    </row>
    <row r="3305" spans="2:4" x14ac:dyDescent="0.2">
      <c r="B3305" s="2" t="s">
        <v>33</v>
      </c>
      <c r="C3305" s="2" t="s">
        <v>34</v>
      </c>
      <c r="D3305" s="9">
        <v>6500</v>
      </c>
    </row>
    <row r="3306" spans="2:4" x14ac:dyDescent="0.2">
      <c r="B3306" s="2" t="s">
        <v>44</v>
      </c>
      <c r="C3306" s="2" t="s">
        <v>39</v>
      </c>
      <c r="D3306" s="9">
        <v>400</v>
      </c>
    </row>
    <row r="3307" spans="2:4" x14ac:dyDescent="0.2">
      <c r="B3307" s="2" t="s">
        <v>45</v>
      </c>
      <c r="C3307" s="2" t="s">
        <v>46</v>
      </c>
      <c r="D3307" s="13">
        <v>3500</v>
      </c>
    </row>
    <row r="3308" spans="2:4" x14ac:dyDescent="0.2">
      <c r="B3308" s="2"/>
      <c r="C3308" s="5" t="s">
        <v>123</v>
      </c>
      <c r="D3308" s="9">
        <f>SUM(D3305:D3307)</f>
        <v>10400</v>
      </c>
    </row>
    <row r="3309" spans="2:4" x14ac:dyDescent="0.2">
      <c r="B3309" s="2"/>
      <c r="C3309" s="2"/>
    </row>
    <row r="3310" spans="2:4" x14ac:dyDescent="0.2">
      <c r="B3310" s="27" t="s">
        <v>114</v>
      </c>
      <c r="C3310" s="27"/>
      <c r="D3310" s="22">
        <f>+D3291+D3295+D3303+D3308</f>
        <v>4604249</v>
      </c>
    </row>
    <row r="3312" spans="2:4" x14ac:dyDescent="0.2">
      <c r="B3312" s="2"/>
      <c r="C3312" s="2"/>
    </row>
    <row r="3313" spans="1:5" x14ac:dyDescent="0.2">
      <c r="A3313" s="19" t="s">
        <v>106</v>
      </c>
      <c r="B3313" s="2"/>
      <c r="C3313" s="2"/>
    </row>
    <row r="3315" spans="1:5" x14ac:dyDescent="0.2">
      <c r="B3315" s="2" t="s">
        <v>119</v>
      </c>
      <c r="C3315" s="2" t="s">
        <v>91</v>
      </c>
      <c r="D3315" s="13">
        <v>74999</v>
      </c>
    </row>
    <row r="3316" spans="1:5" x14ac:dyDescent="0.2">
      <c r="B3316" s="2"/>
      <c r="C3316" s="5" t="s">
        <v>120</v>
      </c>
      <c r="D3316" s="9">
        <f>SUM(D3315)</f>
        <v>74999</v>
      </c>
    </row>
    <row r="3317" spans="1:5" x14ac:dyDescent="0.2">
      <c r="B3317" s="2"/>
      <c r="C3317" s="2"/>
    </row>
    <row r="3318" spans="1:5" x14ac:dyDescent="0.2">
      <c r="B3318" s="2" t="s">
        <v>1</v>
      </c>
      <c r="C3318" s="2" t="s">
        <v>2</v>
      </c>
      <c r="D3318" s="13">
        <v>500</v>
      </c>
    </row>
    <row r="3319" spans="1:5" x14ac:dyDescent="0.2">
      <c r="B3319" s="2"/>
      <c r="C3319" s="5" t="s">
        <v>121</v>
      </c>
      <c r="D3319" s="9">
        <f>SUM(D3318)</f>
        <v>500</v>
      </c>
      <c r="E3319" s="12"/>
    </row>
    <row r="3320" spans="1:5" x14ac:dyDescent="0.2">
      <c r="B3320" s="2"/>
      <c r="C3320" s="2"/>
    </row>
    <row r="3321" spans="1:5" x14ac:dyDescent="0.2">
      <c r="B3321" s="2" t="s">
        <v>17</v>
      </c>
      <c r="C3321" s="2" t="s">
        <v>18</v>
      </c>
      <c r="D3321" s="9">
        <v>200</v>
      </c>
    </row>
    <row r="3322" spans="1:5" x14ac:dyDescent="0.2">
      <c r="B3322" s="2" t="s">
        <v>21</v>
      </c>
      <c r="C3322" s="2" t="s">
        <v>22</v>
      </c>
      <c r="D3322" s="9">
        <v>3000</v>
      </c>
    </row>
    <row r="3323" spans="1:5" x14ac:dyDescent="0.2">
      <c r="B3323" s="2" t="s">
        <v>29</v>
      </c>
      <c r="C3323" s="2" t="s">
        <v>30</v>
      </c>
      <c r="D3323" s="13">
        <v>1500</v>
      </c>
    </row>
    <row r="3324" spans="1:5" x14ac:dyDescent="0.2">
      <c r="B3324" s="2"/>
      <c r="C3324" s="5" t="s">
        <v>122</v>
      </c>
      <c r="D3324" s="9">
        <f>SUM(D3321:D3323)</f>
        <v>4700</v>
      </c>
    </row>
    <row r="3325" spans="1:5" x14ac:dyDescent="0.2">
      <c r="B3325" s="2"/>
      <c r="C3325" s="2"/>
    </row>
    <row r="3326" spans="1:5" x14ac:dyDescent="0.2">
      <c r="B3326" s="27" t="s">
        <v>113</v>
      </c>
      <c r="C3326" s="27"/>
      <c r="D3326" s="22">
        <f>+D3316+D3319+D3324</f>
        <v>80199</v>
      </c>
    </row>
    <row r="3329" spans="1:4" x14ac:dyDescent="0.2">
      <c r="B3329" s="2"/>
      <c r="C3329" s="2"/>
    </row>
    <row r="3330" spans="1:4" x14ac:dyDescent="0.2">
      <c r="A3330" s="10" t="s">
        <v>107</v>
      </c>
      <c r="B3330" s="2"/>
      <c r="C3330" s="2"/>
    </row>
    <row r="3332" spans="1:4" x14ac:dyDescent="0.2">
      <c r="B3332" s="2" t="s">
        <v>119</v>
      </c>
      <c r="C3332" s="2" t="s">
        <v>91</v>
      </c>
      <c r="D3332" s="13">
        <v>222619</v>
      </c>
    </row>
    <row r="3333" spans="1:4" x14ac:dyDescent="0.2">
      <c r="B3333" s="2"/>
      <c r="C3333" s="5" t="s">
        <v>120</v>
      </c>
      <c r="D3333" s="9">
        <f>SUM(D3332)</f>
        <v>222619</v>
      </c>
    </row>
    <row r="3335" spans="1:4" x14ac:dyDescent="0.2">
      <c r="B3335" s="27" t="s">
        <v>125</v>
      </c>
      <c r="C3335" s="27"/>
      <c r="D3335" s="22">
        <f>+D3333</f>
        <v>222619</v>
      </c>
    </row>
    <row r="3337" spans="1:4" x14ac:dyDescent="0.2">
      <c r="B3337" s="2"/>
      <c r="C3337" s="2"/>
    </row>
    <row r="3338" spans="1:4" x14ac:dyDescent="0.2">
      <c r="A3338" s="19" t="s">
        <v>108</v>
      </c>
      <c r="B3338" s="2"/>
      <c r="C3338" s="2"/>
    </row>
    <row r="3340" spans="1:4" x14ac:dyDescent="0.2">
      <c r="B3340" s="2" t="s">
        <v>119</v>
      </c>
      <c r="C3340" s="2" t="s">
        <v>91</v>
      </c>
      <c r="D3340" s="13">
        <v>425435</v>
      </c>
    </row>
    <row r="3341" spans="1:4" x14ac:dyDescent="0.2">
      <c r="B3341" s="2"/>
      <c r="C3341" s="5" t="s">
        <v>120</v>
      </c>
      <c r="D3341" s="9">
        <f>SUM(D3340)</f>
        <v>425435</v>
      </c>
    </row>
    <row r="3342" spans="1:4" x14ac:dyDescent="0.2">
      <c r="B3342" s="2"/>
      <c r="C3342" s="5"/>
    </row>
    <row r="3343" spans="1:4" x14ac:dyDescent="0.2">
      <c r="B3343" s="2" t="s">
        <v>17</v>
      </c>
      <c r="C3343" s="2" t="s">
        <v>18</v>
      </c>
      <c r="D3343" s="9">
        <v>1500</v>
      </c>
    </row>
    <row r="3344" spans="1:4" x14ac:dyDescent="0.2">
      <c r="B3344" s="2" t="s">
        <v>29</v>
      </c>
      <c r="C3344" s="2" t="s">
        <v>30</v>
      </c>
      <c r="D3344" s="13">
        <v>950</v>
      </c>
    </row>
    <row r="3345" spans="1:5" x14ac:dyDescent="0.2">
      <c r="B3345" s="2"/>
      <c r="C3345" s="5" t="s">
        <v>122</v>
      </c>
      <c r="D3345" s="9">
        <f>SUM(D3343:D3344)</f>
        <v>2450</v>
      </c>
    </row>
    <row r="3346" spans="1:5" x14ac:dyDescent="0.2">
      <c r="B3346" s="2"/>
      <c r="C3346" s="2"/>
    </row>
    <row r="3347" spans="1:5" x14ac:dyDescent="0.2">
      <c r="B3347" s="2" t="s">
        <v>45</v>
      </c>
      <c r="C3347" s="2" t="s">
        <v>46</v>
      </c>
      <c r="D3347" s="13">
        <v>1000</v>
      </c>
    </row>
    <row r="3348" spans="1:5" x14ac:dyDescent="0.2">
      <c r="B3348" s="2"/>
      <c r="C3348" s="5" t="s">
        <v>123</v>
      </c>
      <c r="D3348" s="9">
        <f>SUM(D3347:D3347)</f>
        <v>1000</v>
      </c>
      <c r="E3348" s="12"/>
    </row>
    <row r="3349" spans="1:5" x14ac:dyDescent="0.2">
      <c r="B3349" s="2"/>
      <c r="C3349" s="2"/>
    </row>
    <row r="3350" spans="1:5" x14ac:dyDescent="0.2">
      <c r="B3350" s="27" t="s">
        <v>126</v>
      </c>
      <c r="C3350" s="27"/>
      <c r="D3350" s="22">
        <f>+D3341+D3348+D3345</f>
        <v>428885</v>
      </c>
    </row>
    <row r="3352" spans="1:5" x14ac:dyDescent="0.2">
      <c r="B3352" s="2"/>
      <c r="C3352" s="2"/>
    </row>
    <row r="3353" spans="1:5" x14ac:dyDescent="0.2">
      <c r="A3353" s="19" t="s">
        <v>109</v>
      </c>
      <c r="B3353" s="2"/>
      <c r="C3353" s="2"/>
    </row>
    <row r="3355" spans="1:5" x14ac:dyDescent="0.2">
      <c r="B3355" s="2" t="s">
        <v>119</v>
      </c>
      <c r="C3355" s="2" t="s">
        <v>91</v>
      </c>
      <c r="D3355" s="13">
        <v>173135</v>
      </c>
    </row>
    <row r="3356" spans="1:5" x14ac:dyDescent="0.2">
      <c r="B3356" s="2"/>
      <c r="C3356" s="5" t="s">
        <v>120</v>
      </c>
      <c r="D3356" s="9">
        <f>SUM(D3355)</f>
        <v>173135</v>
      </c>
    </row>
    <row r="3357" spans="1:5" x14ac:dyDescent="0.2">
      <c r="B3357" s="2"/>
      <c r="C3357" s="2"/>
    </row>
    <row r="3358" spans="1:5" x14ac:dyDescent="0.2">
      <c r="B3358" s="2" t="s">
        <v>15</v>
      </c>
      <c r="C3358" s="2" t="s">
        <v>16</v>
      </c>
      <c r="D3358" s="9">
        <v>50</v>
      </c>
    </row>
    <row r="3359" spans="1:5" x14ac:dyDescent="0.2">
      <c r="B3359" s="2" t="s">
        <v>17</v>
      </c>
      <c r="C3359" s="2" t="s">
        <v>18</v>
      </c>
      <c r="D3359" s="9">
        <v>400</v>
      </c>
    </row>
    <row r="3360" spans="1:5" x14ac:dyDescent="0.2">
      <c r="B3360" s="2" t="s">
        <v>21</v>
      </c>
      <c r="C3360" s="2" t="s">
        <v>22</v>
      </c>
      <c r="D3360" s="9">
        <v>450</v>
      </c>
    </row>
    <row r="3361" spans="1:4" x14ac:dyDescent="0.2">
      <c r="B3361" s="2" t="s">
        <v>23</v>
      </c>
      <c r="C3361" s="2" t="s">
        <v>24</v>
      </c>
      <c r="D3361" s="9">
        <v>200</v>
      </c>
    </row>
    <row r="3362" spans="1:4" x14ac:dyDescent="0.2">
      <c r="B3362" s="2" t="s">
        <v>29</v>
      </c>
      <c r="C3362" s="2" t="s">
        <v>30</v>
      </c>
      <c r="D3362" s="13">
        <v>1330</v>
      </c>
    </row>
    <row r="3363" spans="1:4" x14ac:dyDescent="0.2">
      <c r="B3363" s="2"/>
      <c r="C3363" s="5" t="s">
        <v>122</v>
      </c>
      <c r="D3363" s="9">
        <f>SUM(D3358:D3362)</f>
        <v>2430</v>
      </c>
    </row>
    <row r="3364" spans="1:4" x14ac:dyDescent="0.2">
      <c r="B3364" s="2"/>
      <c r="C3364" s="2"/>
    </row>
    <row r="3365" spans="1:4" x14ac:dyDescent="0.2">
      <c r="B3365" s="2" t="s">
        <v>31</v>
      </c>
      <c r="C3365" s="2" t="s">
        <v>32</v>
      </c>
      <c r="D3365" s="9">
        <v>200</v>
      </c>
    </row>
    <row r="3366" spans="1:4" x14ac:dyDescent="0.2">
      <c r="B3366" s="2" t="s">
        <v>40</v>
      </c>
      <c r="C3366" s="2" t="s">
        <v>41</v>
      </c>
      <c r="D3366" s="13">
        <v>225</v>
      </c>
    </row>
    <row r="3367" spans="1:4" x14ac:dyDescent="0.2">
      <c r="B3367" s="2"/>
      <c r="C3367" s="5" t="s">
        <v>123</v>
      </c>
      <c r="D3367" s="9">
        <f>SUM(D3365:D3366)</f>
        <v>425</v>
      </c>
    </row>
    <row r="3368" spans="1:4" x14ac:dyDescent="0.2">
      <c r="B3368" s="2"/>
      <c r="C3368" s="2"/>
    </row>
    <row r="3369" spans="1:4" x14ac:dyDescent="0.2">
      <c r="B3369" s="27" t="s">
        <v>127</v>
      </c>
      <c r="C3369" s="27"/>
      <c r="D3369" s="22">
        <f>+D3356+D3363+D3367</f>
        <v>175990</v>
      </c>
    </row>
    <row r="3371" spans="1:4" x14ac:dyDescent="0.2">
      <c r="B3371" s="2"/>
      <c r="C3371" s="2"/>
    </row>
    <row r="3372" spans="1:4" x14ac:dyDescent="0.2">
      <c r="A3372" s="19" t="s">
        <v>111</v>
      </c>
      <c r="B3372" s="2"/>
      <c r="C3372" s="2"/>
    </row>
    <row r="3374" spans="1:4" x14ac:dyDescent="0.2">
      <c r="B3374" s="2" t="s">
        <v>119</v>
      </c>
      <c r="C3374" s="2" t="s">
        <v>91</v>
      </c>
      <c r="D3374" s="13">
        <v>107328</v>
      </c>
    </row>
    <row r="3375" spans="1:4" x14ac:dyDescent="0.2">
      <c r="B3375" s="2"/>
      <c r="C3375" s="5" t="s">
        <v>120</v>
      </c>
      <c r="D3375" s="9">
        <f>SUM(D3374)</f>
        <v>107328</v>
      </c>
    </row>
    <row r="3376" spans="1:4" x14ac:dyDescent="0.2">
      <c r="B3376" s="2"/>
      <c r="C3376" s="2"/>
    </row>
    <row r="3377" spans="1:4" x14ac:dyDescent="0.2">
      <c r="B3377" s="2" t="s">
        <v>29</v>
      </c>
      <c r="C3377" s="2" t="s">
        <v>30</v>
      </c>
      <c r="D3377" s="13">
        <v>1500</v>
      </c>
    </row>
    <row r="3378" spans="1:4" x14ac:dyDescent="0.2">
      <c r="B3378" s="2"/>
      <c r="C3378" s="5" t="s">
        <v>122</v>
      </c>
      <c r="D3378" s="9">
        <f>SUM(D3377)</f>
        <v>1500</v>
      </c>
    </row>
    <row r="3379" spans="1:4" x14ac:dyDescent="0.2">
      <c r="B3379" s="2"/>
      <c r="C3379" s="2"/>
    </row>
    <row r="3380" spans="1:4" x14ac:dyDescent="0.2">
      <c r="B3380" s="27" t="s">
        <v>129</v>
      </c>
      <c r="C3380" s="27"/>
      <c r="D3380" s="22">
        <f>+D3375+D3378</f>
        <v>108828</v>
      </c>
    </row>
    <row r="3382" spans="1:4" x14ac:dyDescent="0.2">
      <c r="B3382" s="2"/>
      <c r="C3382" s="2"/>
    </row>
    <row r="3383" spans="1:4" x14ac:dyDescent="0.2">
      <c r="A3383" s="19" t="s">
        <v>90</v>
      </c>
      <c r="B3383" s="2"/>
      <c r="C3383" s="2"/>
    </row>
    <row r="3385" spans="1:4" x14ac:dyDescent="0.2">
      <c r="B3385" s="2" t="s">
        <v>119</v>
      </c>
      <c r="C3385" s="2" t="s">
        <v>91</v>
      </c>
      <c r="D3385" s="13">
        <v>6606</v>
      </c>
    </row>
    <row r="3386" spans="1:4" x14ac:dyDescent="0.2">
      <c r="B3386" s="2"/>
      <c r="C3386" s="5" t="s">
        <v>120</v>
      </c>
      <c r="D3386" s="9">
        <f>SUM(D3385)</f>
        <v>6606</v>
      </c>
    </row>
    <row r="3387" spans="1:4" x14ac:dyDescent="0.2">
      <c r="B3387" s="2"/>
      <c r="C3387" s="2"/>
    </row>
    <row r="3388" spans="1:4" x14ac:dyDescent="0.2">
      <c r="B3388" s="27" t="s">
        <v>130</v>
      </c>
      <c r="C3388" s="27"/>
      <c r="D3388" s="22">
        <f>+D3386</f>
        <v>6606</v>
      </c>
    </row>
    <row r="3390" spans="1:4" x14ac:dyDescent="0.2">
      <c r="B3390" s="2"/>
      <c r="C3390" s="2"/>
    </row>
    <row r="3391" spans="1:4" x14ac:dyDescent="0.2">
      <c r="A3391" s="19" t="s">
        <v>102</v>
      </c>
      <c r="B3391" s="2"/>
      <c r="C3391" s="2"/>
    </row>
    <row r="3393" spans="2:5" x14ac:dyDescent="0.2">
      <c r="B3393" s="2" t="s">
        <v>3</v>
      </c>
      <c r="C3393" s="2" t="s">
        <v>4</v>
      </c>
      <c r="D3393" s="9">
        <v>1500</v>
      </c>
    </row>
    <row r="3394" spans="2:5" x14ac:dyDescent="0.2">
      <c r="B3394" s="2" t="s">
        <v>65</v>
      </c>
      <c r="C3394" s="2" t="s">
        <v>66</v>
      </c>
      <c r="D3394" s="9">
        <v>15000</v>
      </c>
    </row>
    <row r="3395" spans="2:5" x14ac:dyDescent="0.2">
      <c r="B3395" s="2" t="s">
        <v>7</v>
      </c>
      <c r="C3395" s="2" t="s">
        <v>8</v>
      </c>
      <c r="D3395" s="9">
        <v>3000</v>
      </c>
    </row>
    <row r="3396" spans="2:5" x14ac:dyDescent="0.2">
      <c r="B3396" s="2" t="s">
        <v>67</v>
      </c>
      <c r="C3396" s="2" t="s">
        <v>68</v>
      </c>
      <c r="D3396" s="9">
        <v>143745</v>
      </c>
    </row>
    <row r="3397" spans="2:5" x14ac:dyDescent="0.2">
      <c r="B3397" s="2" t="s">
        <v>69</v>
      </c>
      <c r="C3397" s="2" t="s">
        <v>70</v>
      </c>
      <c r="D3397" s="13">
        <v>10000</v>
      </c>
    </row>
    <row r="3398" spans="2:5" x14ac:dyDescent="0.2">
      <c r="B3398" s="2"/>
      <c r="C3398" s="5" t="s">
        <v>121</v>
      </c>
      <c r="D3398" s="9">
        <f>SUM(D3393:D3397)</f>
        <v>173245</v>
      </c>
      <c r="E3398" s="12"/>
    </row>
    <row r="3399" spans="2:5" x14ac:dyDescent="0.2">
      <c r="B3399" s="2"/>
      <c r="C3399" s="2"/>
    </row>
    <row r="3400" spans="2:5" x14ac:dyDescent="0.2">
      <c r="B3400" s="2" t="s">
        <v>71</v>
      </c>
      <c r="C3400" s="2" t="s">
        <v>72</v>
      </c>
      <c r="D3400" s="13">
        <v>11000</v>
      </c>
    </row>
    <row r="3401" spans="2:5" x14ac:dyDescent="0.2">
      <c r="B3401" s="2"/>
      <c r="C3401" s="5" t="s">
        <v>122</v>
      </c>
      <c r="D3401" s="9">
        <f>SUM(D3400)</f>
        <v>11000</v>
      </c>
    </row>
    <row r="3402" spans="2:5" x14ac:dyDescent="0.2">
      <c r="B3402" s="2"/>
      <c r="C3402" s="2"/>
    </row>
    <row r="3403" spans="2:5" x14ac:dyDescent="0.2">
      <c r="B3403" s="27" t="s">
        <v>131</v>
      </c>
      <c r="C3403" s="27"/>
      <c r="D3403" s="22">
        <f>+D3398+D3401</f>
        <v>184245</v>
      </c>
    </row>
    <row r="3405" spans="2:5" ht="16.5" thickBot="1" x14ac:dyDescent="0.3">
      <c r="B3405" s="31" t="s">
        <v>164</v>
      </c>
      <c r="C3405" s="31"/>
      <c r="D3405" s="6">
        <f>+D3310+D3326+D3335+D3350+D3369+D3380+D3388+D3403</f>
        <v>5811621</v>
      </c>
    </row>
    <row r="3406" spans="2:5" ht="13.5" thickTop="1" x14ac:dyDescent="0.2"/>
    <row r="3408" spans="2:5" ht="13.5" thickBot="1" x14ac:dyDescent="0.25">
      <c r="B3408" s="2"/>
      <c r="C3408" s="2"/>
    </row>
    <row r="3409" spans="1:6" ht="18.75" thickBot="1" x14ac:dyDescent="0.3">
      <c r="A3409" s="28" t="s">
        <v>152</v>
      </c>
      <c r="B3409" s="29"/>
      <c r="C3409" s="29"/>
      <c r="D3409" s="30"/>
    </row>
    <row r="3410" spans="1:6" ht="18" x14ac:dyDescent="0.25">
      <c r="A3410" s="3"/>
      <c r="B3410" s="3"/>
      <c r="C3410" s="3"/>
      <c r="D3410" s="37"/>
    </row>
    <row r="3411" spans="1:6" x14ac:dyDescent="0.2">
      <c r="A3411" s="19" t="s">
        <v>105</v>
      </c>
      <c r="B3411" s="2"/>
      <c r="C3411" s="2"/>
    </row>
    <row r="3413" spans="1:6" x14ac:dyDescent="0.2">
      <c r="B3413" s="2" t="s">
        <v>119</v>
      </c>
      <c r="C3413" s="2" t="s">
        <v>91</v>
      </c>
      <c r="D3413" s="4">
        <v>4832102</v>
      </c>
    </row>
    <row r="3414" spans="1:6" x14ac:dyDescent="0.2">
      <c r="B3414" s="2"/>
      <c r="C3414" s="5" t="s">
        <v>120</v>
      </c>
      <c r="D3414" s="9">
        <f>SUM(D3413)</f>
        <v>4832102</v>
      </c>
    </row>
    <row r="3415" spans="1:6" x14ac:dyDescent="0.2">
      <c r="B3415" s="2"/>
      <c r="C3415" s="2"/>
    </row>
    <row r="3416" spans="1:6" x14ac:dyDescent="0.2">
      <c r="B3416" s="2" t="s">
        <v>1</v>
      </c>
      <c r="C3416" s="2" t="s">
        <v>2</v>
      </c>
      <c r="D3416" s="9">
        <f>3724-974</f>
        <v>2750</v>
      </c>
    </row>
    <row r="3417" spans="1:6" x14ac:dyDescent="0.2">
      <c r="B3417" s="2" t="s">
        <v>11</v>
      </c>
      <c r="C3417" s="2" t="s">
        <v>12</v>
      </c>
      <c r="D3417" s="13">
        <v>10671</v>
      </c>
    </row>
    <row r="3418" spans="1:6" x14ac:dyDescent="0.2">
      <c r="B3418" s="2"/>
      <c r="C3418" s="5" t="s">
        <v>121</v>
      </c>
      <c r="D3418" s="9">
        <f>SUM(D3416:D3417)</f>
        <v>13421</v>
      </c>
      <c r="E3418" s="12"/>
      <c r="F3418" s="12"/>
    </row>
    <row r="3419" spans="1:6" x14ac:dyDescent="0.2">
      <c r="B3419" s="2"/>
      <c r="C3419" s="2"/>
    </row>
    <row r="3420" spans="1:6" x14ac:dyDescent="0.2">
      <c r="B3420" s="2" t="s">
        <v>57</v>
      </c>
      <c r="C3420" s="2" t="s">
        <v>58</v>
      </c>
      <c r="D3420" s="9">
        <v>1120</v>
      </c>
    </row>
    <row r="3421" spans="1:6" x14ac:dyDescent="0.2">
      <c r="B3421" s="2" t="s">
        <v>25</v>
      </c>
      <c r="C3421" s="2" t="s">
        <v>26</v>
      </c>
      <c r="D3421" s="9">
        <v>2591</v>
      </c>
    </row>
    <row r="3422" spans="1:6" x14ac:dyDescent="0.2">
      <c r="B3422" s="2" t="s">
        <v>29</v>
      </c>
      <c r="C3422" s="2" t="s">
        <v>30</v>
      </c>
      <c r="D3422" s="13">
        <v>60333</v>
      </c>
    </row>
    <row r="3423" spans="1:6" x14ac:dyDescent="0.2">
      <c r="B3423" s="2"/>
      <c r="C3423" s="5" t="s">
        <v>122</v>
      </c>
      <c r="D3423" s="9">
        <f>SUM(D3420:D3422)</f>
        <v>64044</v>
      </c>
    </row>
    <row r="3424" spans="1:6" x14ac:dyDescent="0.2">
      <c r="B3424" s="2"/>
      <c r="C3424" s="2"/>
    </row>
    <row r="3425" spans="1:5" x14ac:dyDescent="0.2">
      <c r="B3425" s="27" t="s">
        <v>114</v>
      </c>
      <c r="C3425" s="27"/>
      <c r="D3425" s="22">
        <f>+D3414+D3418+D3423</f>
        <v>4909567</v>
      </c>
    </row>
    <row r="3427" spans="1:5" x14ac:dyDescent="0.2">
      <c r="B3427" s="2"/>
      <c r="C3427" s="2"/>
    </row>
    <row r="3428" spans="1:5" x14ac:dyDescent="0.2">
      <c r="A3428" s="19" t="s">
        <v>106</v>
      </c>
      <c r="B3428" s="2"/>
      <c r="C3428" s="2"/>
    </row>
    <row r="3430" spans="1:5" x14ac:dyDescent="0.2">
      <c r="B3430" s="2" t="s">
        <v>119</v>
      </c>
      <c r="C3430" s="2" t="s">
        <v>91</v>
      </c>
      <c r="D3430" s="13">
        <v>80351</v>
      </c>
    </row>
    <row r="3431" spans="1:5" x14ac:dyDescent="0.2">
      <c r="B3431" s="2"/>
      <c r="C3431" s="5" t="s">
        <v>120</v>
      </c>
      <c r="D3431" s="9">
        <f>SUM(D3430)</f>
        <v>80351</v>
      </c>
    </row>
    <row r="3432" spans="1:5" x14ac:dyDescent="0.2">
      <c r="B3432" s="2"/>
      <c r="C3432" s="2"/>
    </row>
    <row r="3433" spans="1:5" x14ac:dyDescent="0.2">
      <c r="B3433" s="2" t="s">
        <v>1</v>
      </c>
      <c r="C3433" s="2" t="s">
        <v>2</v>
      </c>
      <c r="D3433" s="13">
        <v>500</v>
      </c>
    </row>
    <row r="3434" spans="1:5" x14ac:dyDescent="0.2">
      <c r="B3434" s="2"/>
      <c r="C3434" s="5" t="s">
        <v>121</v>
      </c>
      <c r="D3434" s="9">
        <f>SUM(D3433)</f>
        <v>500</v>
      </c>
      <c r="E3434" s="12"/>
    </row>
    <row r="3435" spans="1:5" x14ac:dyDescent="0.2">
      <c r="B3435" s="2"/>
      <c r="C3435" s="2"/>
    </row>
    <row r="3436" spans="1:5" x14ac:dyDescent="0.2">
      <c r="B3436" s="2" t="s">
        <v>29</v>
      </c>
      <c r="C3436" s="2" t="s">
        <v>30</v>
      </c>
      <c r="D3436" s="13">
        <v>14643</v>
      </c>
    </row>
    <row r="3437" spans="1:5" x14ac:dyDescent="0.2">
      <c r="B3437" s="2"/>
      <c r="C3437" s="5" t="s">
        <v>122</v>
      </c>
      <c r="D3437" s="9">
        <f>SUM(D3436:D3436)</f>
        <v>14643</v>
      </c>
    </row>
    <row r="3438" spans="1:5" x14ac:dyDescent="0.2">
      <c r="B3438" s="2"/>
      <c r="C3438" s="2"/>
    </row>
    <row r="3439" spans="1:5" x14ac:dyDescent="0.2">
      <c r="B3439" s="27" t="s">
        <v>113</v>
      </c>
      <c r="C3439" s="27"/>
      <c r="D3439" s="22">
        <f>+D3431+D3434+D3437</f>
        <v>95494</v>
      </c>
    </row>
    <row r="3441" spans="1:4" x14ac:dyDescent="0.2">
      <c r="B3441" s="2"/>
      <c r="C3441" s="2"/>
    </row>
    <row r="3442" spans="1:4" x14ac:dyDescent="0.2">
      <c r="A3442" s="10" t="s">
        <v>107</v>
      </c>
      <c r="B3442" s="2"/>
      <c r="C3442" s="2"/>
    </row>
    <row r="3444" spans="1:4" x14ac:dyDescent="0.2">
      <c r="B3444" s="2" t="s">
        <v>119</v>
      </c>
      <c r="C3444" s="2" t="s">
        <v>91</v>
      </c>
      <c r="D3444" s="13">
        <v>149283</v>
      </c>
    </row>
    <row r="3445" spans="1:4" x14ac:dyDescent="0.2">
      <c r="B3445" s="2"/>
      <c r="C3445" s="5" t="s">
        <v>120</v>
      </c>
      <c r="D3445" s="9">
        <f>SUM(D3444)</f>
        <v>149283</v>
      </c>
    </row>
    <row r="3447" spans="1:4" x14ac:dyDescent="0.2">
      <c r="B3447" s="27" t="s">
        <v>125</v>
      </c>
      <c r="C3447" s="27"/>
      <c r="D3447" s="22">
        <f>+D3445</f>
        <v>149283</v>
      </c>
    </row>
    <row r="3448" spans="1:4" x14ac:dyDescent="0.2">
      <c r="B3448" s="2"/>
      <c r="C3448" s="2"/>
    </row>
    <row r="3449" spans="1:4" x14ac:dyDescent="0.2">
      <c r="B3449" s="2"/>
      <c r="C3449" s="2"/>
    </row>
    <row r="3450" spans="1:4" x14ac:dyDescent="0.2">
      <c r="A3450" s="19" t="s">
        <v>108</v>
      </c>
      <c r="B3450" s="2"/>
      <c r="C3450" s="2"/>
    </row>
    <row r="3452" spans="1:4" x14ac:dyDescent="0.2">
      <c r="B3452" s="2" t="s">
        <v>119</v>
      </c>
      <c r="C3452" s="2" t="s">
        <v>91</v>
      </c>
      <c r="D3452" s="13">
        <v>446622</v>
      </c>
    </row>
    <row r="3453" spans="1:4" x14ac:dyDescent="0.2">
      <c r="B3453" s="2"/>
      <c r="C3453" s="5" t="s">
        <v>120</v>
      </c>
      <c r="D3453" s="9">
        <f>SUM(D3452)</f>
        <v>446622</v>
      </c>
    </row>
    <row r="3454" spans="1:4" x14ac:dyDescent="0.2">
      <c r="B3454" s="2"/>
      <c r="C3454" s="2"/>
    </row>
    <row r="3455" spans="1:4" x14ac:dyDescent="0.2">
      <c r="B3455" s="2" t="s">
        <v>29</v>
      </c>
      <c r="C3455" s="2" t="s">
        <v>30</v>
      </c>
      <c r="D3455" s="13">
        <v>2202</v>
      </c>
    </row>
    <row r="3456" spans="1:4" x14ac:dyDescent="0.2">
      <c r="B3456" s="2"/>
      <c r="C3456" s="5" t="s">
        <v>122</v>
      </c>
      <c r="D3456" s="9">
        <f>SUM(D3455:D3455)</f>
        <v>2202</v>
      </c>
    </row>
    <row r="3457" spans="1:5" x14ac:dyDescent="0.2">
      <c r="B3457" s="2"/>
      <c r="C3457" s="5"/>
    </row>
    <row r="3458" spans="1:5" x14ac:dyDescent="0.2">
      <c r="B3458" s="2" t="s">
        <v>40</v>
      </c>
      <c r="C3458" s="2" t="s">
        <v>41</v>
      </c>
      <c r="D3458" s="13">
        <v>250</v>
      </c>
    </row>
    <row r="3459" spans="1:5" x14ac:dyDescent="0.2">
      <c r="B3459" s="2"/>
      <c r="C3459" s="5" t="s">
        <v>123</v>
      </c>
      <c r="D3459" s="9">
        <f>+D3458</f>
        <v>250</v>
      </c>
    </row>
    <row r="3460" spans="1:5" x14ac:dyDescent="0.2">
      <c r="B3460" s="2"/>
      <c r="C3460" s="2"/>
    </row>
    <row r="3461" spans="1:5" x14ac:dyDescent="0.2">
      <c r="B3461" s="27" t="s">
        <v>126</v>
      </c>
      <c r="C3461" s="27"/>
      <c r="D3461" s="22">
        <f>+D3453+D3456+D3459</f>
        <v>449074</v>
      </c>
    </row>
    <row r="3463" spans="1:5" x14ac:dyDescent="0.2">
      <c r="B3463" s="2"/>
      <c r="C3463" s="2"/>
    </row>
    <row r="3464" spans="1:5" x14ac:dyDescent="0.2">
      <c r="A3464" s="19" t="s">
        <v>109</v>
      </c>
      <c r="B3464" s="2"/>
      <c r="C3464" s="2"/>
    </row>
    <row r="3466" spans="1:5" x14ac:dyDescent="0.2">
      <c r="B3466" s="2" t="s">
        <v>119</v>
      </c>
      <c r="C3466" s="2" t="s">
        <v>91</v>
      </c>
      <c r="D3466" s="13">
        <v>294455</v>
      </c>
    </row>
    <row r="3467" spans="1:5" x14ac:dyDescent="0.2">
      <c r="B3467" s="2"/>
      <c r="C3467" s="5" t="s">
        <v>120</v>
      </c>
      <c r="D3467" s="9">
        <f>SUM(D3466)</f>
        <v>294455</v>
      </c>
    </row>
    <row r="3468" spans="1:5" x14ac:dyDescent="0.2">
      <c r="B3468" s="2"/>
      <c r="C3468" s="2"/>
    </row>
    <row r="3469" spans="1:5" x14ac:dyDescent="0.2">
      <c r="B3469" s="2" t="s">
        <v>15</v>
      </c>
      <c r="C3469" s="2" t="s">
        <v>16</v>
      </c>
      <c r="D3469" s="9">
        <v>50</v>
      </c>
    </row>
    <row r="3470" spans="1:5" x14ac:dyDescent="0.2">
      <c r="B3470" s="2" t="s">
        <v>21</v>
      </c>
      <c r="C3470" s="2" t="s">
        <v>22</v>
      </c>
      <c r="D3470" s="9">
        <v>150</v>
      </c>
    </row>
    <row r="3471" spans="1:5" x14ac:dyDescent="0.2">
      <c r="B3471" s="2" t="s">
        <v>29</v>
      </c>
      <c r="C3471" s="2" t="s">
        <v>30</v>
      </c>
      <c r="D3471" s="13">
        <v>550</v>
      </c>
    </row>
    <row r="3472" spans="1:5" x14ac:dyDescent="0.2">
      <c r="B3472" s="2"/>
      <c r="C3472" s="5" t="s">
        <v>122</v>
      </c>
      <c r="D3472" s="9">
        <f>SUM(D3469:D3471)</f>
        <v>750</v>
      </c>
      <c r="E3472" s="12"/>
    </row>
    <row r="3473" spans="1:4" x14ac:dyDescent="0.2">
      <c r="B3473" s="2"/>
      <c r="C3473" s="2"/>
    </row>
    <row r="3474" spans="1:4" x14ac:dyDescent="0.2">
      <c r="B3474" s="2" t="s">
        <v>31</v>
      </c>
      <c r="C3474" s="2" t="s">
        <v>32</v>
      </c>
      <c r="D3474" s="9">
        <v>200</v>
      </c>
    </row>
    <row r="3475" spans="1:4" x14ac:dyDescent="0.2">
      <c r="B3475" s="2" t="s">
        <v>42</v>
      </c>
      <c r="C3475" s="2" t="s">
        <v>280</v>
      </c>
      <c r="D3475" s="13">
        <v>75</v>
      </c>
    </row>
    <row r="3476" spans="1:4" x14ac:dyDescent="0.2">
      <c r="B3476" s="2"/>
      <c r="C3476" s="5" t="s">
        <v>123</v>
      </c>
      <c r="D3476" s="9">
        <f>SUM(D3474:D3475)</f>
        <v>275</v>
      </c>
    </row>
    <row r="3477" spans="1:4" x14ac:dyDescent="0.2">
      <c r="B3477" s="2"/>
      <c r="C3477" s="2"/>
    </row>
    <row r="3478" spans="1:4" x14ac:dyDescent="0.2">
      <c r="B3478" s="27" t="s">
        <v>127</v>
      </c>
      <c r="C3478" s="27"/>
      <c r="D3478" s="22">
        <f>+D3467+D3472+D3476</f>
        <v>295480</v>
      </c>
    </row>
    <row r="3480" spans="1:4" x14ac:dyDescent="0.2">
      <c r="B3480" s="2"/>
      <c r="C3480" s="2"/>
    </row>
    <row r="3481" spans="1:4" x14ac:dyDescent="0.2">
      <c r="A3481" s="19" t="s">
        <v>111</v>
      </c>
      <c r="B3481" s="2"/>
      <c r="C3481" s="2"/>
    </row>
    <row r="3483" spans="1:4" x14ac:dyDescent="0.2">
      <c r="B3483" s="2" t="s">
        <v>119</v>
      </c>
      <c r="C3483" s="2" t="s">
        <v>91</v>
      </c>
      <c r="D3483" s="13">
        <v>23839</v>
      </c>
    </row>
    <row r="3484" spans="1:4" x14ac:dyDescent="0.2">
      <c r="B3484" s="2"/>
      <c r="C3484" s="5" t="s">
        <v>120</v>
      </c>
      <c r="D3484" s="9">
        <f>SUM(D3483)</f>
        <v>23839</v>
      </c>
    </row>
    <row r="3485" spans="1:4" x14ac:dyDescent="0.2">
      <c r="B3485" s="2"/>
      <c r="C3485" s="2"/>
    </row>
    <row r="3486" spans="1:4" x14ac:dyDescent="0.2">
      <c r="B3486" s="2" t="s">
        <v>29</v>
      </c>
      <c r="C3486" s="2" t="s">
        <v>30</v>
      </c>
      <c r="D3486" s="13">
        <v>800</v>
      </c>
    </row>
    <row r="3487" spans="1:4" x14ac:dyDescent="0.2">
      <c r="B3487" s="2"/>
      <c r="C3487" s="5" t="s">
        <v>122</v>
      </c>
      <c r="D3487" s="9">
        <f>SUM(D3486)</f>
        <v>800</v>
      </c>
    </row>
    <row r="3488" spans="1:4" x14ac:dyDescent="0.2">
      <c r="B3488" s="2"/>
      <c r="C3488" s="2"/>
    </row>
    <row r="3489" spans="1:4" x14ac:dyDescent="0.2">
      <c r="B3489" s="27" t="s">
        <v>129</v>
      </c>
      <c r="C3489" s="27"/>
      <c r="D3489" s="22">
        <f>+D3484+D3487</f>
        <v>24639</v>
      </c>
    </row>
    <row r="3491" spans="1:4" x14ac:dyDescent="0.2">
      <c r="B3491" s="2"/>
      <c r="C3491" s="2"/>
    </row>
    <row r="3492" spans="1:4" x14ac:dyDescent="0.2">
      <c r="A3492" s="19" t="s">
        <v>90</v>
      </c>
      <c r="B3492" s="2"/>
      <c r="C3492" s="2"/>
    </row>
    <row r="3494" spans="1:4" x14ac:dyDescent="0.2">
      <c r="B3494" s="2" t="s">
        <v>119</v>
      </c>
      <c r="C3494" s="2" t="s">
        <v>91</v>
      </c>
      <c r="D3494" s="13">
        <v>6606</v>
      </c>
    </row>
    <row r="3495" spans="1:4" x14ac:dyDescent="0.2">
      <c r="B3495" s="2"/>
      <c r="C3495" s="5" t="s">
        <v>120</v>
      </c>
      <c r="D3495" s="9">
        <f>SUM(D3494)</f>
        <v>6606</v>
      </c>
    </row>
    <row r="3496" spans="1:4" x14ac:dyDescent="0.2">
      <c r="B3496" s="2"/>
      <c r="C3496" s="2"/>
    </row>
    <row r="3497" spans="1:4" x14ac:dyDescent="0.2">
      <c r="B3497" s="27" t="s">
        <v>130</v>
      </c>
      <c r="C3497" s="27"/>
      <c r="D3497" s="22">
        <f>+D3495</f>
        <v>6606</v>
      </c>
    </row>
    <row r="3499" spans="1:4" x14ac:dyDescent="0.2">
      <c r="B3499" s="2"/>
      <c r="C3499" s="2"/>
    </row>
    <row r="3500" spans="1:4" x14ac:dyDescent="0.2">
      <c r="A3500" s="19" t="s">
        <v>102</v>
      </c>
      <c r="B3500" s="2"/>
      <c r="C3500" s="2"/>
    </row>
    <row r="3502" spans="1:4" x14ac:dyDescent="0.2">
      <c r="B3502" s="2" t="s">
        <v>3</v>
      </c>
      <c r="C3502" s="2" t="s">
        <v>4</v>
      </c>
      <c r="D3502" s="9">
        <v>1500</v>
      </c>
    </row>
    <row r="3503" spans="1:4" x14ac:dyDescent="0.2">
      <c r="B3503" s="2" t="s">
        <v>65</v>
      </c>
      <c r="C3503" s="2" t="s">
        <v>66</v>
      </c>
      <c r="D3503" s="9">
        <v>16000</v>
      </c>
    </row>
    <row r="3504" spans="1:4" x14ac:dyDescent="0.2">
      <c r="B3504" s="2" t="s">
        <v>7</v>
      </c>
      <c r="C3504" s="2" t="s">
        <v>8</v>
      </c>
      <c r="D3504" s="9">
        <v>15000</v>
      </c>
    </row>
    <row r="3505" spans="1:6" x14ac:dyDescent="0.2">
      <c r="B3505" s="2" t="s">
        <v>67</v>
      </c>
      <c r="C3505" s="2" t="s">
        <v>68</v>
      </c>
      <c r="D3505" s="9">
        <v>149353</v>
      </c>
    </row>
    <row r="3506" spans="1:6" x14ac:dyDescent="0.2">
      <c r="B3506" s="2" t="s">
        <v>69</v>
      </c>
      <c r="C3506" s="2" t="s">
        <v>70</v>
      </c>
      <c r="D3506" s="13">
        <v>15000</v>
      </c>
    </row>
    <row r="3507" spans="1:6" x14ac:dyDescent="0.2">
      <c r="B3507" s="2"/>
      <c r="C3507" s="5" t="s">
        <v>121</v>
      </c>
      <c r="D3507" s="9">
        <f>SUM(D3502:D3506)</f>
        <v>196853</v>
      </c>
      <c r="E3507" s="12"/>
      <c r="F3507" s="12"/>
    </row>
    <row r="3508" spans="1:6" x14ac:dyDescent="0.2">
      <c r="B3508" s="2"/>
      <c r="C3508" s="2"/>
    </row>
    <row r="3509" spans="1:6" x14ac:dyDescent="0.2">
      <c r="B3509" s="2" t="s">
        <v>71</v>
      </c>
      <c r="C3509" s="2" t="s">
        <v>72</v>
      </c>
      <c r="D3509" s="13">
        <v>13000</v>
      </c>
    </row>
    <row r="3510" spans="1:6" x14ac:dyDescent="0.2">
      <c r="B3510" s="2"/>
      <c r="C3510" s="5" t="s">
        <v>122</v>
      </c>
      <c r="D3510" s="9">
        <f>SUM(D3509:D3509)</f>
        <v>13000</v>
      </c>
    </row>
    <row r="3511" spans="1:6" x14ac:dyDescent="0.2">
      <c r="B3511" s="2"/>
      <c r="C3511" s="2"/>
    </row>
    <row r="3512" spans="1:6" x14ac:dyDescent="0.2">
      <c r="B3512" s="27" t="s">
        <v>131</v>
      </c>
      <c r="C3512" s="27"/>
      <c r="D3512" s="22">
        <f>+D3507+D3510</f>
        <v>209853</v>
      </c>
    </row>
    <row r="3514" spans="1:6" ht="16.5" thickBot="1" x14ac:dyDescent="0.3">
      <c r="B3514" s="31" t="s">
        <v>163</v>
      </c>
      <c r="C3514" s="31"/>
      <c r="D3514" s="6">
        <f>+D3425+D3439+D3461+D3478+D3489+D3497+D3512+D3447</f>
        <v>6139996</v>
      </c>
    </row>
    <row r="3515" spans="1:6" ht="13.5" thickTop="1" x14ac:dyDescent="0.2"/>
    <row r="3516" spans="1:6" ht="13.5" thickBot="1" x14ac:dyDescent="0.25"/>
    <row r="3517" spans="1:6" ht="18.75" thickBot="1" x14ac:dyDescent="0.3">
      <c r="A3517" s="28" t="s">
        <v>312</v>
      </c>
      <c r="B3517" s="29"/>
      <c r="C3517" s="29"/>
      <c r="D3517" s="30"/>
    </row>
    <row r="3518" spans="1:6" ht="18" x14ac:dyDescent="0.25">
      <c r="A3518" s="3"/>
      <c r="B3518" s="3"/>
      <c r="C3518" s="3"/>
      <c r="D3518" s="37"/>
    </row>
    <row r="3519" spans="1:6" x14ac:dyDescent="0.2">
      <c r="A3519" s="19" t="s">
        <v>105</v>
      </c>
      <c r="B3519" s="2"/>
      <c r="C3519" s="2"/>
    </row>
    <row r="3521" spans="1:6" x14ac:dyDescent="0.2">
      <c r="B3521" s="2" t="s">
        <v>119</v>
      </c>
      <c r="C3521" s="2" t="s">
        <v>91</v>
      </c>
      <c r="D3521" s="4">
        <v>5138832</v>
      </c>
    </row>
    <row r="3522" spans="1:6" x14ac:dyDescent="0.2">
      <c r="B3522" s="2"/>
      <c r="C3522" s="5" t="s">
        <v>120</v>
      </c>
      <c r="D3522" s="9">
        <f>SUM(D3521)</f>
        <v>5138832</v>
      </c>
    </row>
    <row r="3523" spans="1:6" x14ac:dyDescent="0.2">
      <c r="B3523" s="2"/>
      <c r="C3523" s="2"/>
    </row>
    <row r="3524" spans="1:6" x14ac:dyDescent="0.2">
      <c r="B3524" s="2" t="s">
        <v>1</v>
      </c>
      <c r="C3524" s="2" t="s">
        <v>2</v>
      </c>
      <c r="D3524" s="9">
        <v>2750</v>
      </c>
    </row>
    <row r="3525" spans="1:6" x14ac:dyDescent="0.2">
      <c r="B3525" s="2" t="s">
        <v>11</v>
      </c>
      <c r="C3525" s="2" t="s">
        <v>12</v>
      </c>
      <c r="D3525" s="13">
        <v>11371</v>
      </c>
    </row>
    <row r="3526" spans="1:6" x14ac:dyDescent="0.2">
      <c r="B3526" s="2"/>
      <c r="C3526" s="5" t="s">
        <v>121</v>
      </c>
      <c r="D3526" s="9">
        <f>SUM(D3524:D3525)</f>
        <v>14121</v>
      </c>
      <c r="E3526" s="12"/>
      <c r="F3526" s="12"/>
    </row>
    <row r="3527" spans="1:6" x14ac:dyDescent="0.2">
      <c r="B3527" s="2"/>
      <c r="C3527" s="2"/>
    </row>
    <row r="3528" spans="1:6" x14ac:dyDescent="0.2">
      <c r="B3528" s="2" t="s">
        <v>57</v>
      </c>
      <c r="C3528" s="2" t="s">
        <v>58</v>
      </c>
      <c r="D3528" s="9">
        <v>452</v>
      </c>
    </row>
    <row r="3529" spans="1:6" x14ac:dyDescent="0.2">
      <c r="B3529" s="2" t="s">
        <v>25</v>
      </c>
      <c r="C3529" s="2" t="s">
        <v>26</v>
      </c>
      <c r="D3529" s="9">
        <v>3000</v>
      </c>
    </row>
    <row r="3530" spans="1:6" x14ac:dyDescent="0.2">
      <c r="B3530" s="2" t="s">
        <v>29</v>
      </c>
      <c r="C3530" s="2" t="s">
        <v>30</v>
      </c>
      <c r="D3530" s="13">
        <v>50449</v>
      </c>
    </row>
    <row r="3531" spans="1:6" x14ac:dyDescent="0.2">
      <c r="B3531" s="2"/>
      <c r="C3531" s="5" t="s">
        <v>122</v>
      </c>
      <c r="D3531" s="9">
        <f>SUM(D3528:D3530)</f>
        <v>53901</v>
      </c>
    </row>
    <row r="3532" spans="1:6" x14ac:dyDescent="0.2">
      <c r="B3532" s="2"/>
      <c r="C3532" s="2"/>
    </row>
    <row r="3533" spans="1:6" x14ac:dyDescent="0.2">
      <c r="B3533" s="27" t="s">
        <v>114</v>
      </c>
      <c r="C3533" s="27"/>
      <c r="D3533" s="22">
        <f>+D3522+D3526+D3531</f>
        <v>5206854</v>
      </c>
    </row>
    <row r="3535" spans="1:6" x14ac:dyDescent="0.2">
      <c r="B3535" s="2"/>
      <c r="C3535" s="2"/>
    </row>
    <row r="3536" spans="1:6" x14ac:dyDescent="0.2">
      <c r="A3536" s="19" t="s">
        <v>106</v>
      </c>
      <c r="B3536" s="2"/>
      <c r="C3536" s="2"/>
    </row>
    <row r="3538" spans="1:4" x14ac:dyDescent="0.2">
      <c r="B3538" s="2" t="s">
        <v>119</v>
      </c>
      <c r="C3538" s="2" t="s">
        <v>91</v>
      </c>
      <c r="D3538" s="13">
        <v>83546</v>
      </c>
    </row>
    <row r="3539" spans="1:4" x14ac:dyDescent="0.2">
      <c r="B3539" s="2"/>
      <c r="C3539" s="5" t="s">
        <v>120</v>
      </c>
      <c r="D3539" s="9">
        <f>SUM(D3538)</f>
        <v>83546</v>
      </c>
    </row>
    <row r="3540" spans="1:4" x14ac:dyDescent="0.2">
      <c r="B3540" s="2"/>
      <c r="C3540" s="2"/>
    </row>
    <row r="3541" spans="1:4" x14ac:dyDescent="0.2">
      <c r="B3541" s="2" t="s">
        <v>1</v>
      </c>
      <c r="C3541" s="2" t="s">
        <v>2</v>
      </c>
      <c r="D3541" s="13">
        <v>500</v>
      </c>
    </row>
    <row r="3542" spans="1:4" x14ac:dyDescent="0.2">
      <c r="B3542" s="2"/>
      <c r="C3542" s="5" t="s">
        <v>121</v>
      </c>
      <c r="D3542" s="9">
        <f>SUM(D3541)</f>
        <v>500</v>
      </c>
    </row>
    <row r="3543" spans="1:4" x14ac:dyDescent="0.2">
      <c r="B3543" s="2"/>
      <c r="C3543" s="2"/>
    </row>
    <row r="3544" spans="1:4" x14ac:dyDescent="0.2">
      <c r="B3544" s="2" t="s">
        <v>29</v>
      </c>
      <c r="C3544" s="2" t="s">
        <v>30</v>
      </c>
      <c r="D3544" s="13">
        <v>7000</v>
      </c>
    </row>
    <row r="3545" spans="1:4" x14ac:dyDescent="0.2">
      <c r="B3545" s="2"/>
      <c r="C3545" s="5" t="s">
        <v>122</v>
      </c>
      <c r="D3545" s="9">
        <f>SUM(D3544:D3544)</f>
        <v>7000</v>
      </c>
    </row>
    <row r="3546" spans="1:4" x14ac:dyDescent="0.2">
      <c r="B3546" s="2"/>
      <c r="C3546" s="2"/>
    </row>
    <row r="3547" spans="1:4" x14ac:dyDescent="0.2">
      <c r="B3547" s="27" t="s">
        <v>113</v>
      </c>
      <c r="C3547" s="27"/>
      <c r="D3547" s="22">
        <f>+D3539+D3542+D3545</f>
        <v>91046</v>
      </c>
    </row>
    <row r="3549" spans="1:4" x14ac:dyDescent="0.2">
      <c r="B3549" s="2"/>
      <c r="C3549" s="2"/>
    </row>
    <row r="3550" spans="1:4" x14ac:dyDescent="0.2">
      <c r="A3550" s="10" t="s">
        <v>107</v>
      </c>
      <c r="B3550" s="2"/>
      <c r="C3550" s="2"/>
    </row>
    <row r="3552" spans="1:4" x14ac:dyDescent="0.2">
      <c r="B3552" s="2" t="s">
        <v>119</v>
      </c>
      <c r="C3552" s="2" t="s">
        <v>91</v>
      </c>
      <c r="D3552" s="13">
        <v>225647</v>
      </c>
    </row>
    <row r="3553" spans="1:6" x14ac:dyDescent="0.2">
      <c r="B3553" s="2"/>
      <c r="C3553" s="5" t="s">
        <v>120</v>
      </c>
      <c r="D3553" s="9">
        <f>SUM(D3552)</f>
        <v>225647</v>
      </c>
    </row>
    <row r="3555" spans="1:6" x14ac:dyDescent="0.2">
      <c r="B3555" s="27" t="s">
        <v>125</v>
      </c>
      <c r="C3555" s="27"/>
      <c r="D3555" s="22">
        <f>+D3553</f>
        <v>225647</v>
      </c>
    </row>
    <row r="3556" spans="1:6" x14ac:dyDescent="0.2">
      <c r="B3556" s="2"/>
      <c r="C3556" s="2"/>
    </row>
    <row r="3557" spans="1:6" x14ac:dyDescent="0.2">
      <c r="B3557" s="2"/>
      <c r="C3557" s="2"/>
    </row>
    <row r="3558" spans="1:6" x14ac:dyDescent="0.2">
      <c r="A3558" s="19" t="s">
        <v>108</v>
      </c>
      <c r="B3558" s="2"/>
      <c r="C3558" s="2"/>
    </row>
    <row r="3560" spans="1:6" x14ac:dyDescent="0.2">
      <c r="B3560" s="2" t="s">
        <v>119</v>
      </c>
      <c r="C3560" s="2" t="s">
        <v>91</v>
      </c>
      <c r="D3560" s="13">
        <v>431775</v>
      </c>
    </row>
    <row r="3561" spans="1:6" x14ac:dyDescent="0.2">
      <c r="B3561" s="2"/>
      <c r="C3561" s="5" t="s">
        <v>120</v>
      </c>
      <c r="D3561" s="9">
        <f>SUM(D3560)</f>
        <v>431775</v>
      </c>
    </row>
    <row r="3562" spans="1:6" x14ac:dyDescent="0.2">
      <c r="B3562" s="2"/>
      <c r="C3562" s="2"/>
    </row>
    <row r="3563" spans="1:6" x14ac:dyDescent="0.2">
      <c r="B3563" s="2" t="s">
        <v>29</v>
      </c>
      <c r="C3563" s="2" t="s">
        <v>30</v>
      </c>
      <c r="D3563" s="13">
        <v>1800</v>
      </c>
    </row>
    <row r="3564" spans="1:6" x14ac:dyDescent="0.2">
      <c r="B3564" s="2"/>
      <c r="C3564" s="5" t="s">
        <v>122</v>
      </c>
      <c r="D3564" s="9">
        <f>SUM(D3563)</f>
        <v>1800</v>
      </c>
      <c r="E3564" s="12"/>
      <c r="F3564" s="12"/>
    </row>
    <row r="3565" spans="1:6" x14ac:dyDescent="0.2">
      <c r="B3565" s="2"/>
      <c r="C3565" s="5"/>
    </row>
    <row r="3566" spans="1:6" x14ac:dyDescent="0.2">
      <c r="B3566" s="2" t="s">
        <v>31</v>
      </c>
      <c r="C3566" s="7" t="s">
        <v>32</v>
      </c>
      <c r="D3566" s="13">
        <v>6000</v>
      </c>
    </row>
    <row r="3567" spans="1:6" x14ac:dyDescent="0.2">
      <c r="B3567" s="2"/>
      <c r="C3567" s="5" t="s">
        <v>123</v>
      </c>
      <c r="D3567" s="9">
        <f>SUM(D3565:D3566)</f>
        <v>6000</v>
      </c>
    </row>
    <row r="3568" spans="1:6" x14ac:dyDescent="0.2">
      <c r="B3568" s="2"/>
      <c r="C3568" s="2"/>
    </row>
    <row r="3569" spans="1:4" x14ac:dyDescent="0.2">
      <c r="B3569" s="27" t="s">
        <v>126</v>
      </c>
      <c r="C3569" s="27"/>
      <c r="D3569" s="22">
        <f>+D3561+D3564+D3567</f>
        <v>439575</v>
      </c>
    </row>
    <row r="3571" spans="1:4" x14ac:dyDescent="0.2">
      <c r="B3571" s="2"/>
      <c r="C3571" s="2"/>
    </row>
    <row r="3572" spans="1:4" x14ac:dyDescent="0.2">
      <c r="A3572" s="19" t="s">
        <v>109</v>
      </c>
      <c r="B3572" s="2"/>
      <c r="C3572" s="2"/>
    </row>
    <row r="3574" spans="1:4" x14ac:dyDescent="0.2">
      <c r="B3574" s="2" t="s">
        <v>119</v>
      </c>
      <c r="C3574" s="2" t="s">
        <v>91</v>
      </c>
      <c r="D3574" s="13">
        <v>179047</v>
      </c>
    </row>
    <row r="3575" spans="1:4" x14ac:dyDescent="0.2">
      <c r="B3575" s="2"/>
      <c r="C3575" s="5" t="s">
        <v>120</v>
      </c>
      <c r="D3575" s="9">
        <f>SUM(D3574)</f>
        <v>179047</v>
      </c>
    </row>
    <row r="3576" spans="1:4" x14ac:dyDescent="0.2">
      <c r="B3576" s="2"/>
      <c r="C3576" s="2"/>
    </row>
    <row r="3577" spans="1:4" x14ac:dyDescent="0.2">
      <c r="B3577" s="2" t="s">
        <v>15</v>
      </c>
      <c r="C3577" s="2" t="s">
        <v>16</v>
      </c>
      <c r="D3577" s="9">
        <v>50</v>
      </c>
    </row>
    <row r="3578" spans="1:4" x14ac:dyDescent="0.2">
      <c r="B3578" s="2" t="s">
        <v>21</v>
      </c>
      <c r="C3578" s="2" t="s">
        <v>22</v>
      </c>
      <c r="D3578" s="9">
        <v>150</v>
      </c>
    </row>
    <row r="3579" spans="1:4" x14ac:dyDescent="0.2">
      <c r="B3579" s="2" t="s">
        <v>29</v>
      </c>
      <c r="C3579" s="2" t="s">
        <v>30</v>
      </c>
      <c r="D3579" s="13">
        <v>550</v>
      </c>
    </row>
    <row r="3580" spans="1:4" x14ac:dyDescent="0.2">
      <c r="B3580" s="2"/>
      <c r="C3580" s="5" t="s">
        <v>122</v>
      </c>
      <c r="D3580" s="9">
        <f>SUM(D3577:D3579)</f>
        <v>750</v>
      </c>
    </row>
    <row r="3581" spans="1:4" x14ac:dyDescent="0.2">
      <c r="B3581" s="2"/>
      <c r="C3581" s="2"/>
    </row>
    <row r="3582" spans="1:4" x14ac:dyDescent="0.2">
      <c r="B3582" s="2" t="s">
        <v>31</v>
      </c>
      <c r="C3582" s="2" t="s">
        <v>32</v>
      </c>
      <c r="D3582" s="9">
        <v>200</v>
      </c>
    </row>
    <row r="3583" spans="1:4" x14ac:dyDescent="0.2">
      <c r="B3583" s="2" t="s">
        <v>42</v>
      </c>
      <c r="C3583" s="2" t="s">
        <v>280</v>
      </c>
      <c r="D3583" s="13">
        <v>75</v>
      </c>
    </row>
    <row r="3584" spans="1:4" x14ac:dyDescent="0.2">
      <c r="B3584" s="2"/>
      <c r="C3584" s="5" t="s">
        <v>123</v>
      </c>
      <c r="D3584" s="9">
        <f>SUM(D3582:D3583)</f>
        <v>275</v>
      </c>
    </row>
    <row r="3585" spans="1:4" x14ac:dyDescent="0.2">
      <c r="B3585" s="2"/>
      <c r="C3585" s="2"/>
    </row>
    <row r="3586" spans="1:4" x14ac:dyDescent="0.2">
      <c r="B3586" s="27" t="s">
        <v>127</v>
      </c>
      <c r="C3586" s="27"/>
      <c r="D3586" s="22">
        <f>+D3575+D3580+D3584</f>
        <v>180072</v>
      </c>
    </row>
    <row r="3588" spans="1:4" x14ac:dyDescent="0.2">
      <c r="B3588" s="2"/>
      <c r="C3588" s="2"/>
    </row>
    <row r="3589" spans="1:4" x14ac:dyDescent="0.2">
      <c r="A3589" s="19" t="s">
        <v>111</v>
      </c>
      <c r="B3589" s="2"/>
      <c r="C3589" s="2"/>
    </row>
    <row r="3591" spans="1:4" x14ac:dyDescent="0.2">
      <c r="B3591" s="2" t="s">
        <v>119</v>
      </c>
      <c r="C3591" s="2" t="s">
        <v>91</v>
      </c>
      <c r="D3591" s="13">
        <v>100929</v>
      </c>
    </row>
    <row r="3592" spans="1:4" x14ac:dyDescent="0.2">
      <c r="B3592" s="2"/>
      <c r="C3592" s="5" t="s">
        <v>120</v>
      </c>
      <c r="D3592" s="9">
        <f>SUM(D3591)</f>
        <v>100929</v>
      </c>
    </row>
    <row r="3593" spans="1:4" x14ac:dyDescent="0.2">
      <c r="B3593" s="2"/>
      <c r="C3593" s="2"/>
    </row>
    <row r="3594" spans="1:4" x14ac:dyDescent="0.2">
      <c r="B3594" s="2" t="s">
        <v>29</v>
      </c>
      <c r="C3594" s="2" t="s">
        <v>30</v>
      </c>
      <c r="D3594" s="13">
        <v>800</v>
      </c>
    </row>
    <row r="3595" spans="1:4" x14ac:dyDescent="0.2">
      <c r="B3595" s="2"/>
      <c r="C3595" s="5" t="s">
        <v>122</v>
      </c>
      <c r="D3595" s="9">
        <f>SUM(D3594)</f>
        <v>800</v>
      </c>
    </row>
    <row r="3596" spans="1:4" x14ac:dyDescent="0.2">
      <c r="B3596" s="2"/>
      <c r="C3596" s="2"/>
    </row>
    <row r="3597" spans="1:4" x14ac:dyDescent="0.2">
      <c r="B3597" s="27" t="s">
        <v>129</v>
      </c>
      <c r="C3597" s="27"/>
      <c r="D3597" s="22">
        <f>+D3592+D3595</f>
        <v>101729</v>
      </c>
    </row>
    <row r="3598" spans="1:4" x14ac:dyDescent="0.2">
      <c r="B3598" s="25"/>
      <c r="C3598" s="25"/>
      <c r="D3598" s="21"/>
    </row>
    <row r="3599" spans="1:4" x14ac:dyDescent="0.2">
      <c r="B3599" s="25"/>
      <c r="C3599" s="25"/>
      <c r="D3599" s="21"/>
    </row>
    <row r="3600" spans="1:4" x14ac:dyDescent="0.2">
      <c r="A3600" s="19" t="s">
        <v>90</v>
      </c>
      <c r="B3600" s="2"/>
      <c r="C3600" s="2"/>
    </row>
    <row r="3602" spans="1:5" x14ac:dyDescent="0.2">
      <c r="B3602" s="2" t="s">
        <v>119</v>
      </c>
      <c r="C3602" s="2" t="s">
        <v>91</v>
      </c>
      <c r="D3602" s="13">
        <v>6613</v>
      </c>
    </row>
    <row r="3603" spans="1:5" x14ac:dyDescent="0.2">
      <c r="B3603" s="2"/>
      <c r="C3603" s="5" t="s">
        <v>120</v>
      </c>
      <c r="D3603" s="9">
        <f>SUM(D3602)</f>
        <v>6613</v>
      </c>
    </row>
    <row r="3604" spans="1:5" x14ac:dyDescent="0.2">
      <c r="B3604" s="2"/>
      <c r="C3604" s="2"/>
    </row>
    <row r="3605" spans="1:5" x14ac:dyDescent="0.2">
      <c r="B3605" s="27" t="s">
        <v>130</v>
      </c>
      <c r="C3605" s="27"/>
      <c r="D3605" s="22">
        <f>+D3603</f>
        <v>6613</v>
      </c>
    </row>
    <row r="3607" spans="1:5" x14ac:dyDescent="0.2">
      <c r="B3607" s="25"/>
      <c r="C3607" s="25"/>
      <c r="D3607" s="21"/>
    </row>
    <row r="3608" spans="1:5" x14ac:dyDescent="0.2">
      <c r="A3608" s="19" t="s">
        <v>102</v>
      </c>
      <c r="B3608" s="2"/>
      <c r="C3608" s="2"/>
    </row>
    <row r="3610" spans="1:5" x14ac:dyDescent="0.2">
      <c r="B3610" s="2" t="s">
        <v>3</v>
      </c>
      <c r="C3610" s="2" t="s">
        <v>4</v>
      </c>
      <c r="D3610" s="9">
        <v>1500</v>
      </c>
    </row>
    <row r="3611" spans="1:5" x14ac:dyDescent="0.2">
      <c r="B3611" s="2" t="s">
        <v>65</v>
      </c>
      <c r="C3611" s="2" t="s">
        <v>66</v>
      </c>
      <c r="D3611" s="9">
        <v>28000</v>
      </c>
    </row>
    <row r="3612" spans="1:5" x14ac:dyDescent="0.2">
      <c r="B3612" s="2" t="s">
        <v>7</v>
      </c>
      <c r="C3612" s="2" t="s">
        <v>8</v>
      </c>
      <c r="D3612" s="9">
        <v>10000</v>
      </c>
    </row>
    <row r="3613" spans="1:5" x14ac:dyDescent="0.2">
      <c r="B3613" s="2" t="s">
        <v>67</v>
      </c>
      <c r="C3613" s="2" t="s">
        <v>68</v>
      </c>
      <c r="D3613" s="9">
        <v>62733</v>
      </c>
    </row>
    <row r="3614" spans="1:5" x14ac:dyDescent="0.2">
      <c r="B3614" s="2" t="s">
        <v>69</v>
      </c>
      <c r="C3614" s="2" t="s">
        <v>70</v>
      </c>
      <c r="D3614" s="13">
        <v>5000</v>
      </c>
    </row>
    <row r="3615" spans="1:5" x14ac:dyDescent="0.2">
      <c r="B3615" s="2"/>
      <c r="C3615" s="5" t="s">
        <v>121</v>
      </c>
      <c r="D3615" s="9">
        <f>SUM(D3610:D3614)</f>
        <v>107233</v>
      </c>
      <c r="E3615" s="12"/>
    </row>
    <row r="3616" spans="1:5" x14ac:dyDescent="0.2">
      <c r="B3616" s="2"/>
      <c r="C3616" s="2"/>
    </row>
    <row r="3617" spans="1:4" x14ac:dyDescent="0.2">
      <c r="B3617" s="2" t="s">
        <v>71</v>
      </c>
      <c r="C3617" s="2" t="s">
        <v>72</v>
      </c>
      <c r="D3617" s="13">
        <v>10000</v>
      </c>
    </row>
    <row r="3618" spans="1:4" x14ac:dyDescent="0.2">
      <c r="B3618" s="2"/>
      <c r="C3618" s="5" t="s">
        <v>122</v>
      </c>
      <c r="D3618" s="9">
        <f>SUM(D3617)</f>
        <v>10000</v>
      </c>
    </row>
    <row r="3619" spans="1:4" x14ac:dyDescent="0.2">
      <c r="B3619" s="2"/>
      <c r="C3619" s="2"/>
    </row>
    <row r="3620" spans="1:4" x14ac:dyDescent="0.2">
      <c r="B3620" s="27" t="s">
        <v>131</v>
      </c>
      <c r="C3620" s="27"/>
      <c r="D3620" s="22">
        <f>+D3615+D3618</f>
        <v>117233</v>
      </c>
    </row>
    <row r="3622" spans="1:4" ht="16.5" thickBot="1" x14ac:dyDescent="0.3">
      <c r="B3622" s="31" t="s">
        <v>313</v>
      </c>
      <c r="C3622" s="31"/>
      <c r="D3622" s="6">
        <f>+D3533+D3547+D3569+D3586+D3597+D3620+D3605+D3555</f>
        <v>6368769</v>
      </c>
    </row>
    <row r="3623" spans="1:4" ht="13.5" thickTop="1" x14ac:dyDescent="0.2"/>
    <row r="3624" spans="1:4" ht="13.5" thickBot="1" x14ac:dyDescent="0.25"/>
    <row r="3625" spans="1:4" ht="18.75" thickBot="1" x14ac:dyDescent="0.3">
      <c r="A3625" s="28" t="s">
        <v>172</v>
      </c>
      <c r="B3625" s="29"/>
      <c r="C3625" s="29"/>
      <c r="D3625" s="30"/>
    </row>
    <row r="3626" spans="1:4" ht="18" x14ac:dyDescent="0.25">
      <c r="A3626" s="3"/>
      <c r="B3626" s="3"/>
      <c r="C3626" s="3"/>
      <c r="D3626" s="37"/>
    </row>
    <row r="3627" spans="1:4" x14ac:dyDescent="0.2">
      <c r="A3627" s="19" t="s">
        <v>105</v>
      </c>
      <c r="B3627" s="2"/>
      <c r="C3627" s="2"/>
    </row>
    <row r="3629" spans="1:4" x14ac:dyDescent="0.2">
      <c r="B3629" s="2" t="s">
        <v>119</v>
      </c>
      <c r="C3629" s="2" t="s">
        <v>91</v>
      </c>
      <c r="D3629" s="4">
        <v>5029093</v>
      </c>
    </row>
    <row r="3630" spans="1:4" x14ac:dyDescent="0.2">
      <c r="B3630" s="2"/>
      <c r="C3630" s="5" t="s">
        <v>120</v>
      </c>
      <c r="D3630" s="9">
        <f>SUM(D3629)</f>
        <v>5029093</v>
      </c>
    </row>
    <row r="3631" spans="1:4" x14ac:dyDescent="0.2">
      <c r="B3631" s="2"/>
      <c r="C3631" s="2"/>
    </row>
    <row r="3632" spans="1:4" x14ac:dyDescent="0.2">
      <c r="B3632" s="2" t="s">
        <v>1</v>
      </c>
      <c r="C3632" s="2" t="s">
        <v>2</v>
      </c>
      <c r="D3632" s="9">
        <v>750</v>
      </c>
    </row>
    <row r="3633" spans="1:6" x14ac:dyDescent="0.2">
      <c r="B3633" s="2" t="s">
        <v>11</v>
      </c>
      <c r="C3633" s="2" t="s">
        <v>12</v>
      </c>
      <c r="D3633" s="13">
        <v>5671</v>
      </c>
    </row>
    <row r="3634" spans="1:6" x14ac:dyDescent="0.2">
      <c r="B3634" s="2"/>
      <c r="C3634" s="5" t="s">
        <v>121</v>
      </c>
      <c r="D3634" s="9">
        <f>SUM(D3632:D3633)</f>
        <v>6421</v>
      </c>
      <c r="E3634" s="12"/>
      <c r="F3634" s="12"/>
    </row>
    <row r="3635" spans="1:6" x14ac:dyDescent="0.2">
      <c r="B3635" s="2"/>
      <c r="C3635" s="2"/>
    </row>
    <row r="3636" spans="1:6" x14ac:dyDescent="0.2">
      <c r="B3636" s="2" t="s">
        <v>57</v>
      </c>
      <c r="C3636" s="2" t="s">
        <v>58</v>
      </c>
      <c r="D3636" s="9">
        <v>1400</v>
      </c>
    </row>
    <row r="3637" spans="1:6" x14ac:dyDescent="0.2">
      <c r="B3637" s="2" t="s">
        <v>29</v>
      </c>
      <c r="C3637" s="2" t="s">
        <v>30</v>
      </c>
      <c r="D3637" s="13">
        <v>54424</v>
      </c>
    </row>
    <row r="3638" spans="1:6" x14ac:dyDescent="0.2">
      <c r="B3638" s="2"/>
      <c r="C3638" s="5" t="s">
        <v>122</v>
      </c>
      <c r="D3638" s="9">
        <f>SUM(D3636:D3637)</f>
        <v>55824</v>
      </c>
    </row>
    <row r="3639" spans="1:6" x14ac:dyDescent="0.2">
      <c r="B3639" s="2"/>
      <c r="C3639" s="2"/>
    </row>
    <row r="3640" spans="1:6" x14ac:dyDescent="0.2">
      <c r="B3640" s="27" t="s">
        <v>114</v>
      </c>
      <c r="C3640" s="27"/>
      <c r="D3640" s="11">
        <f>+D3630+D3634+D3638</f>
        <v>5091338</v>
      </c>
    </row>
    <row r="3642" spans="1:6" x14ac:dyDescent="0.2">
      <c r="B3642" s="2"/>
      <c r="C3642" s="2"/>
    </row>
    <row r="3643" spans="1:6" x14ac:dyDescent="0.2">
      <c r="A3643" s="19" t="s">
        <v>106</v>
      </c>
      <c r="B3643" s="2"/>
      <c r="C3643" s="2"/>
    </row>
    <row r="3645" spans="1:6" x14ac:dyDescent="0.2">
      <c r="B3645" s="2" t="s">
        <v>119</v>
      </c>
      <c r="C3645" s="2" t="s">
        <v>91</v>
      </c>
      <c r="D3645" s="13">
        <v>76943</v>
      </c>
    </row>
    <row r="3646" spans="1:6" x14ac:dyDescent="0.2">
      <c r="B3646" s="2"/>
      <c r="C3646" s="5" t="s">
        <v>120</v>
      </c>
      <c r="D3646" s="9">
        <f>SUM(D3645)</f>
        <v>76943</v>
      </c>
    </row>
    <row r="3647" spans="1:6" x14ac:dyDescent="0.2">
      <c r="B3647" s="2"/>
      <c r="C3647" s="2"/>
    </row>
    <row r="3648" spans="1:6" x14ac:dyDescent="0.2">
      <c r="B3648" s="2" t="s">
        <v>1</v>
      </c>
      <c r="C3648" s="2" t="s">
        <v>2</v>
      </c>
      <c r="D3648" s="13">
        <v>250</v>
      </c>
    </row>
    <row r="3649" spans="1:5" x14ac:dyDescent="0.2">
      <c r="B3649" s="2"/>
      <c r="C3649" s="5" t="s">
        <v>121</v>
      </c>
      <c r="D3649" s="9">
        <f>SUM(D3648:D3648)</f>
        <v>250</v>
      </c>
      <c r="E3649" s="12"/>
    </row>
    <row r="3650" spans="1:5" x14ac:dyDescent="0.2">
      <c r="B3650" s="2"/>
      <c r="C3650" s="2"/>
    </row>
    <row r="3651" spans="1:5" x14ac:dyDescent="0.2">
      <c r="B3651" s="2" t="s">
        <v>29</v>
      </c>
      <c r="C3651" s="2" t="s">
        <v>30</v>
      </c>
      <c r="D3651" s="13">
        <v>10000</v>
      </c>
    </row>
    <row r="3652" spans="1:5" x14ac:dyDescent="0.2">
      <c r="B3652" s="2"/>
      <c r="C3652" s="5" t="s">
        <v>122</v>
      </c>
      <c r="D3652" s="9">
        <f>+D3651</f>
        <v>10000</v>
      </c>
    </row>
    <row r="3653" spans="1:5" x14ac:dyDescent="0.2">
      <c r="B3653" s="2"/>
      <c r="C3653" s="2"/>
    </row>
    <row r="3654" spans="1:5" x14ac:dyDescent="0.2">
      <c r="B3654" s="27" t="s">
        <v>113</v>
      </c>
      <c r="C3654" s="27"/>
      <c r="D3654" s="11">
        <f>+D3646+D3649+D3652</f>
        <v>87193</v>
      </c>
    </row>
    <row r="3656" spans="1:5" x14ac:dyDescent="0.2">
      <c r="B3656" s="2"/>
      <c r="C3656" s="2"/>
    </row>
    <row r="3657" spans="1:5" x14ac:dyDescent="0.2">
      <c r="A3657" s="10" t="s">
        <v>107</v>
      </c>
      <c r="B3657" s="2"/>
      <c r="C3657" s="2"/>
    </row>
    <row r="3659" spans="1:5" x14ac:dyDescent="0.2">
      <c r="B3659" s="2" t="s">
        <v>119</v>
      </c>
      <c r="C3659" s="2" t="s">
        <v>91</v>
      </c>
      <c r="D3659" s="13">
        <v>148697</v>
      </c>
    </row>
    <row r="3660" spans="1:5" x14ac:dyDescent="0.2">
      <c r="B3660" s="2"/>
      <c r="C3660" s="5" t="s">
        <v>120</v>
      </c>
      <c r="D3660" s="9">
        <f>SUM(D3659)</f>
        <v>148697</v>
      </c>
    </row>
    <row r="3662" spans="1:5" x14ac:dyDescent="0.2">
      <c r="B3662" s="27" t="s">
        <v>125</v>
      </c>
      <c r="C3662" s="27"/>
      <c r="D3662" s="22">
        <f>+D3660</f>
        <v>148697</v>
      </c>
    </row>
    <row r="3663" spans="1:5" x14ac:dyDescent="0.2">
      <c r="B3663" s="2"/>
      <c r="C3663" s="2"/>
    </row>
    <row r="3664" spans="1:5" x14ac:dyDescent="0.2">
      <c r="B3664" s="2"/>
      <c r="C3664" s="2"/>
    </row>
    <row r="3665" spans="1:6" x14ac:dyDescent="0.2">
      <c r="A3665" s="19" t="s">
        <v>108</v>
      </c>
      <c r="B3665" s="2"/>
      <c r="C3665" s="2"/>
    </row>
    <row r="3667" spans="1:6" x14ac:dyDescent="0.2">
      <c r="B3667" s="2" t="s">
        <v>119</v>
      </c>
      <c r="C3667" s="2" t="s">
        <v>91</v>
      </c>
      <c r="D3667" s="13">
        <v>441276</v>
      </c>
    </row>
    <row r="3668" spans="1:6" x14ac:dyDescent="0.2">
      <c r="B3668" s="2"/>
      <c r="C3668" s="5" t="s">
        <v>120</v>
      </c>
      <c r="D3668" s="9">
        <f>SUM(D3667)</f>
        <v>441276</v>
      </c>
    </row>
    <row r="3669" spans="1:6" x14ac:dyDescent="0.2">
      <c r="B3669" s="2"/>
      <c r="C3669" s="2"/>
    </row>
    <row r="3670" spans="1:6" x14ac:dyDescent="0.2">
      <c r="B3670" s="2" t="s">
        <v>29</v>
      </c>
      <c r="C3670" s="2" t="s">
        <v>30</v>
      </c>
      <c r="D3670" s="13">
        <v>6001</v>
      </c>
    </row>
    <row r="3671" spans="1:6" x14ac:dyDescent="0.2">
      <c r="B3671" s="2"/>
      <c r="C3671" s="5" t="s">
        <v>122</v>
      </c>
      <c r="D3671" s="9">
        <f>SUM(D3670:D3670)</f>
        <v>6001</v>
      </c>
      <c r="E3671" s="12"/>
      <c r="F3671" s="12"/>
    </row>
    <row r="3672" spans="1:6" x14ac:dyDescent="0.2">
      <c r="B3672" s="2"/>
      <c r="C3672" s="2"/>
    </row>
    <row r="3673" spans="1:6" x14ac:dyDescent="0.2">
      <c r="B3673" s="27" t="s">
        <v>126</v>
      </c>
      <c r="C3673" s="27"/>
      <c r="D3673" s="11">
        <f>+D3668+D3671</f>
        <v>447277</v>
      </c>
    </row>
    <row r="3675" spans="1:6" x14ac:dyDescent="0.2">
      <c r="B3675" s="2"/>
      <c r="C3675" s="2"/>
    </row>
    <row r="3676" spans="1:6" x14ac:dyDescent="0.2">
      <c r="A3676" s="19" t="s">
        <v>109</v>
      </c>
      <c r="B3676" s="2"/>
      <c r="C3676" s="2"/>
    </row>
    <row r="3678" spans="1:6" x14ac:dyDescent="0.2">
      <c r="B3678" s="2" t="s">
        <v>119</v>
      </c>
      <c r="C3678" s="2" t="s">
        <v>91</v>
      </c>
      <c r="D3678" s="13">
        <v>79548</v>
      </c>
    </row>
    <row r="3679" spans="1:6" x14ac:dyDescent="0.2">
      <c r="B3679" s="2"/>
      <c r="C3679" s="5" t="s">
        <v>120</v>
      </c>
      <c r="D3679" s="9">
        <f>SUM(D3678)</f>
        <v>79548</v>
      </c>
    </row>
    <row r="3680" spans="1:6" x14ac:dyDescent="0.2">
      <c r="B3680" s="2"/>
      <c r="C3680" s="2"/>
    </row>
    <row r="3681" spans="1:4" x14ac:dyDescent="0.2">
      <c r="B3681" s="2" t="s">
        <v>15</v>
      </c>
      <c r="C3681" s="2" t="s">
        <v>16</v>
      </c>
      <c r="D3681" s="9">
        <v>50</v>
      </c>
    </row>
    <row r="3682" spans="1:4" x14ac:dyDescent="0.2">
      <c r="B3682" s="2" t="s">
        <v>21</v>
      </c>
      <c r="C3682" s="2" t="s">
        <v>22</v>
      </c>
      <c r="D3682" s="9">
        <v>150</v>
      </c>
    </row>
    <row r="3683" spans="1:4" x14ac:dyDescent="0.2">
      <c r="B3683" s="2" t="s">
        <v>29</v>
      </c>
      <c r="C3683" s="2" t="s">
        <v>30</v>
      </c>
      <c r="D3683" s="13">
        <v>450</v>
      </c>
    </row>
    <row r="3684" spans="1:4" x14ac:dyDescent="0.2">
      <c r="B3684" s="2"/>
      <c r="C3684" s="5" t="s">
        <v>122</v>
      </c>
      <c r="D3684" s="9">
        <f>SUM(D3681:D3683)</f>
        <v>650</v>
      </c>
    </row>
    <row r="3685" spans="1:4" x14ac:dyDescent="0.2">
      <c r="B3685" s="2"/>
      <c r="C3685" s="2"/>
    </row>
    <row r="3686" spans="1:4" x14ac:dyDescent="0.2">
      <c r="B3686" s="2" t="s">
        <v>31</v>
      </c>
      <c r="C3686" s="2" t="s">
        <v>32</v>
      </c>
      <c r="D3686" s="9">
        <v>100</v>
      </c>
    </row>
    <row r="3687" spans="1:4" x14ac:dyDescent="0.2">
      <c r="B3687" s="2" t="s">
        <v>42</v>
      </c>
      <c r="C3687" s="2" t="s">
        <v>280</v>
      </c>
      <c r="D3687" s="13">
        <v>75</v>
      </c>
    </row>
    <row r="3688" spans="1:4" x14ac:dyDescent="0.2">
      <c r="B3688" s="2"/>
      <c r="C3688" s="5" t="s">
        <v>123</v>
      </c>
      <c r="D3688" s="9">
        <f>SUM(D3686:D3687)</f>
        <v>175</v>
      </c>
    </row>
    <row r="3689" spans="1:4" x14ac:dyDescent="0.2">
      <c r="B3689" s="2"/>
      <c r="C3689" s="2"/>
    </row>
    <row r="3690" spans="1:4" x14ac:dyDescent="0.2">
      <c r="B3690" s="27" t="s">
        <v>127</v>
      </c>
      <c r="C3690" s="27"/>
      <c r="D3690" s="11">
        <f>+D3679+D3684+D3688</f>
        <v>80373</v>
      </c>
    </row>
    <row r="3692" spans="1:4" x14ac:dyDescent="0.2">
      <c r="B3692" s="2"/>
      <c r="C3692" s="2"/>
    </row>
    <row r="3693" spans="1:4" x14ac:dyDescent="0.2">
      <c r="A3693" s="19" t="s">
        <v>111</v>
      </c>
      <c r="B3693" s="2"/>
      <c r="C3693" s="2"/>
    </row>
    <row r="3695" spans="1:4" x14ac:dyDescent="0.2">
      <c r="B3695" s="2" t="s">
        <v>119</v>
      </c>
      <c r="C3695" s="2" t="s">
        <v>91</v>
      </c>
      <c r="D3695" s="13">
        <v>93103</v>
      </c>
    </row>
    <row r="3696" spans="1:4" x14ac:dyDescent="0.2">
      <c r="B3696" s="2"/>
      <c r="C3696" s="5" t="s">
        <v>120</v>
      </c>
      <c r="D3696" s="9">
        <f>SUM(D3695)</f>
        <v>93103</v>
      </c>
    </row>
    <row r="3697" spans="1:4" x14ac:dyDescent="0.2">
      <c r="B3697" s="2"/>
      <c r="C3697" s="2"/>
    </row>
    <row r="3698" spans="1:4" x14ac:dyDescent="0.2">
      <c r="B3698" s="2" t="s">
        <v>29</v>
      </c>
      <c r="C3698" s="2" t="s">
        <v>30</v>
      </c>
      <c r="D3698" s="13">
        <v>800</v>
      </c>
    </row>
    <row r="3699" spans="1:4" x14ac:dyDescent="0.2">
      <c r="B3699" s="2"/>
      <c r="C3699" s="5" t="s">
        <v>122</v>
      </c>
      <c r="D3699" s="9">
        <f>SUM(D3698)</f>
        <v>800</v>
      </c>
    </row>
    <row r="3700" spans="1:4" x14ac:dyDescent="0.2">
      <c r="B3700" s="2"/>
      <c r="C3700" s="2"/>
    </row>
    <row r="3701" spans="1:4" x14ac:dyDescent="0.2">
      <c r="B3701" s="27" t="s">
        <v>129</v>
      </c>
      <c r="C3701" s="27"/>
      <c r="D3701" s="11">
        <f>+D3696+D3699</f>
        <v>93903</v>
      </c>
    </row>
    <row r="3703" spans="1:4" x14ac:dyDescent="0.2">
      <c r="B3703" s="2"/>
      <c r="C3703" s="2"/>
    </row>
    <row r="3704" spans="1:4" x14ac:dyDescent="0.2">
      <c r="A3704" s="19" t="s">
        <v>90</v>
      </c>
      <c r="B3704" s="2"/>
      <c r="C3704" s="2"/>
    </row>
    <row r="3706" spans="1:4" x14ac:dyDescent="0.2">
      <c r="B3706" s="2" t="s">
        <v>119</v>
      </c>
      <c r="C3706" s="2" t="s">
        <v>91</v>
      </c>
      <c r="D3706" s="13">
        <v>1061</v>
      </c>
    </row>
    <row r="3707" spans="1:4" x14ac:dyDescent="0.2">
      <c r="B3707" s="2"/>
      <c r="C3707" s="5" t="s">
        <v>120</v>
      </c>
      <c r="D3707" s="9">
        <f>SUM(D3706)</f>
        <v>1061</v>
      </c>
    </row>
    <row r="3708" spans="1:4" x14ac:dyDescent="0.2">
      <c r="B3708" s="2"/>
      <c r="C3708" s="2"/>
    </row>
    <row r="3709" spans="1:4" x14ac:dyDescent="0.2">
      <c r="B3709" s="27" t="s">
        <v>130</v>
      </c>
      <c r="C3709" s="27"/>
      <c r="D3709" s="11">
        <f>+D3707</f>
        <v>1061</v>
      </c>
    </row>
    <row r="3711" spans="1:4" x14ac:dyDescent="0.2">
      <c r="B3711" s="2"/>
      <c r="C3711" s="2"/>
    </row>
    <row r="3712" spans="1:4" x14ac:dyDescent="0.2">
      <c r="A3712" s="19" t="s">
        <v>102</v>
      </c>
      <c r="B3712" s="2"/>
      <c r="C3712" s="2"/>
    </row>
    <row r="3714" spans="2:5" x14ac:dyDescent="0.2">
      <c r="B3714" s="2" t="s">
        <v>3</v>
      </c>
      <c r="C3714" s="2" t="s">
        <v>4</v>
      </c>
      <c r="D3714" s="9">
        <v>1000</v>
      </c>
    </row>
    <row r="3715" spans="2:5" x14ac:dyDescent="0.2">
      <c r="B3715" s="2" t="s">
        <v>65</v>
      </c>
      <c r="C3715" s="2" t="s">
        <v>66</v>
      </c>
      <c r="D3715" s="9">
        <v>15000</v>
      </c>
    </row>
    <row r="3716" spans="2:5" x14ac:dyDescent="0.2">
      <c r="B3716" s="2" t="s">
        <v>7</v>
      </c>
      <c r="C3716" s="2" t="s">
        <v>8</v>
      </c>
      <c r="D3716" s="9">
        <v>20000</v>
      </c>
    </row>
    <row r="3717" spans="2:5" x14ac:dyDescent="0.2">
      <c r="B3717" s="2" t="s">
        <v>67</v>
      </c>
      <c r="C3717" s="2" t="s">
        <v>68</v>
      </c>
      <c r="D3717" s="9">
        <v>85690</v>
      </c>
    </row>
    <row r="3718" spans="2:5" x14ac:dyDescent="0.2">
      <c r="B3718" s="2" t="s">
        <v>69</v>
      </c>
      <c r="C3718" s="2" t="s">
        <v>70</v>
      </c>
      <c r="D3718" s="13">
        <v>5000</v>
      </c>
    </row>
    <row r="3719" spans="2:5" x14ac:dyDescent="0.2">
      <c r="B3719" s="2"/>
      <c r="C3719" s="5" t="s">
        <v>121</v>
      </c>
      <c r="D3719" s="9">
        <f>SUM(D3714:D3718)</f>
        <v>126690</v>
      </c>
      <c r="E3719" s="12"/>
    </row>
    <row r="3720" spans="2:5" x14ac:dyDescent="0.2">
      <c r="B3720" s="2"/>
      <c r="C3720" s="2"/>
    </row>
    <row r="3721" spans="2:5" x14ac:dyDescent="0.2">
      <c r="B3721" s="2" t="s">
        <v>71</v>
      </c>
      <c r="C3721" s="2" t="s">
        <v>72</v>
      </c>
      <c r="D3721" s="13">
        <v>12000</v>
      </c>
    </row>
    <row r="3722" spans="2:5" x14ac:dyDescent="0.2">
      <c r="B3722" s="2"/>
      <c r="C3722" s="5" t="s">
        <v>122</v>
      </c>
      <c r="D3722" s="9">
        <f>SUM(D3721)</f>
        <v>12000</v>
      </c>
    </row>
    <row r="3723" spans="2:5" x14ac:dyDescent="0.2">
      <c r="B3723" s="2"/>
      <c r="C3723" s="2"/>
    </row>
    <row r="3724" spans="2:5" x14ac:dyDescent="0.2">
      <c r="B3724" s="27" t="s">
        <v>131</v>
      </c>
      <c r="C3724" s="27"/>
      <c r="D3724" s="11">
        <f>+D3719+D3722</f>
        <v>138690</v>
      </c>
    </row>
    <row r="3726" spans="2:5" ht="16.5" thickBot="1" x14ac:dyDescent="0.3">
      <c r="B3726" s="31" t="s">
        <v>181</v>
      </c>
      <c r="C3726" s="31"/>
      <c r="D3726" s="6">
        <f>+D3640+D3654+D3673+D3690+D3701+D3709+D3724+D3662</f>
        <v>6088532</v>
      </c>
    </row>
    <row r="3727" spans="2:5" ht="13.5" thickTop="1" x14ac:dyDescent="0.2"/>
    <row r="3728" spans="2:5" ht="13.5" thickBot="1" x14ac:dyDescent="0.25">
      <c r="B3728" s="2"/>
      <c r="C3728" s="2"/>
    </row>
    <row r="3729" spans="1:6" ht="18.75" thickBot="1" x14ac:dyDescent="0.3">
      <c r="A3729" s="28" t="s">
        <v>180</v>
      </c>
      <c r="B3729" s="29"/>
      <c r="C3729" s="29"/>
      <c r="D3729" s="30"/>
    </row>
    <row r="3730" spans="1:6" ht="18" x14ac:dyDescent="0.25">
      <c r="A3730" s="3"/>
      <c r="B3730" s="3"/>
      <c r="C3730" s="3"/>
      <c r="D3730" s="37"/>
    </row>
    <row r="3731" spans="1:6" x14ac:dyDescent="0.2">
      <c r="A3731" s="19" t="s">
        <v>105</v>
      </c>
      <c r="B3731" s="2"/>
      <c r="C3731" s="2"/>
    </row>
    <row r="3733" spans="1:6" x14ac:dyDescent="0.2">
      <c r="B3733" s="2" t="s">
        <v>119</v>
      </c>
      <c r="C3733" s="2" t="s">
        <v>91</v>
      </c>
      <c r="D3733" s="4">
        <v>5329838</v>
      </c>
    </row>
    <row r="3734" spans="1:6" x14ac:dyDescent="0.2">
      <c r="B3734" s="2"/>
      <c r="C3734" s="5" t="s">
        <v>120</v>
      </c>
      <c r="D3734" s="9">
        <f>SUM(D3733)</f>
        <v>5329838</v>
      </c>
    </row>
    <row r="3735" spans="1:6" x14ac:dyDescent="0.2">
      <c r="B3735" s="2"/>
      <c r="C3735" s="2"/>
    </row>
    <row r="3736" spans="1:6" x14ac:dyDescent="0.2">
      <c r="B3736" s="2" t="s">
        <v>1</v>
      </c>
      <c r="C3736" s="2" t="s">
        <v>2</v>
      </c>
      <c r="D3736" s="9">
        <v>750</v>
      </c>
    </row>
    <row r="3737" spans="1:6" x14ac:dyDescent="0.2">
      <c r="B3737" s="2" t="s">
        <v>11</v>
      </c>
      <c r="C3737" s="2" t="s">
        <v>12</v>
      </c>
      <c r="D3737" s="13">
        <v>7871</v>
      </c>
    </row>
    <row r="3738" spans="1:6" x14ac:dyDescent="0.2">
      <c r="B3738" s="2"/>
      <c r="C3738" s="5" t="s">
        <v>121</v>
      </c>
      <c r="D3738" s="9">
        <f>SUM(D3736:D3737)</f>
        <v>8621</v>
      </c>
      <c r="E3738" s="12"/>
      <c r="F3738" s="12"/>
    </row>
    <row r="3739" spans="1:6" x14ac:dyDescent="0.2">
      <c r="B3739" s="2"/>
      <c r="C3739" s="2"/>
    </row>
    <row r="3740" spans="1:6" x14ac:dyDescent="0.2">
      <c r="B3740" s="2" t="s">
        <v>57</v>
      </c>
      <c r="C3740" s="2" t="s">
        <v>58</v>
      </c>
      <c r="D3740" s="9">
        <v>1400</v>
      </c>
    </row>
    <row r="3741" spans="1:6" x14ac:dyDescent="0.2">
      <c r="B3741" s="2" t="s">
        <v>25</v>
      </c>
      <c r="C3741" s="2" t="s">
        <v>26</v>
      </c>
      <c r="D3741" s="9">
        <v>2500</v>
      </c>
    </row>
    <row r="3742" spans="1:6" x14ac:dyDescent="0.2">
      <c r="B3742" s="2" t="s">
        <v>29</v>
      </c>
      <c r="C3742" s="2" t="s">
        <v>30</v>
      </c>
      <c r="D3742" s="13">
        <v>49742</v>
      </c>
    </row>
    <row r="3743" spans="1:6" x14ac:dyDescent="0.2">
      <c r="B3743" s="2"/>
      <c r="C3743" s="5" t="s">
        <v>122</v>
      </c>
      <c r="D3743" s="9">
        <f>SUM(D3740:D3742)</f>
        <v>53642</v>
      </c>
    </row>
    <row r="3744" spans="1:6" x14ac:dyDescent="0.2">
      <c r="B3744" s="2"/>
      <c r="C3744" s="5"/>
    </row>
    <row r="3745" spans="1:5" x14ac:dyDescent="0.2">
      <c r="B3745" s="2" t="s">
        <v>33</v>
      </c>
      <c r="C3745" s="2" t="s">
        <v>277</v>
      </c>
      <c r="D3745" s="13">
        <v>16000</v>
      </c>
    </row>
    <row r="3746" spans="1:5" x14ac:dyDescent="0.2">
      <c r="B3746" s="2"/>
      <c r="C3746" s="5" t="s">
        <v>123</v>
      </c>
      <c r="D3746" s="9">
        <f>+D3745</f>
        <v>16000</v>
      </c>
    </row>
    <row r="3747" spans="1:5" x14ac:dyDescent="0.2">
      <c r="B3747" s="2"/>
      <c r="C3747" s="2"/>
    </row>
    <row r="3748" spans="1:5" x14ac:dyDescent="0.2">
      <c r="B3748" s="27" t="s">
        <v>114</v>
      </c>
      <c r="C3748" s="27"/>
      <c r="D3748" s="11">
        <f>+D3734+D3738+D3743+D3746</f>
        <v>5408101</v>
      </c>
    </row>
    <row r="3750" spans="1:5" x14ac:dyDescent="0.2">
      <c r="B3750" s="2"/>
      <c r="C3750" s="2"/>
    </row>
    <row r="3751" spans="1:5" x14ac:dyDescent="0.2">
      <c r="A3751" s="19" t="s">
        <v>106</v>
      </c>
      <c r="B3751" s="2"/>
      <c r="C3751" s="2"/>
    </row>
    <row r="3753" spans="1:5" x14ac:dyDescent="0.2">
      <c r="B3753" s="2" t="s">
        <v>119</v>
      </c>
      <c r="C3753" s="2" t="s">
        <v>91</v>
      </c>
      <c r="D3753" s="13">
        <v>73350</v>
      </c>
    </row>
    <row r="3754" spans="1:5" x14ac:dyDescent="0.2">
      <c r="B3754" s="2"/>
      <c r="C3754" s="5" t="s">
        <v>120</v>
      </c>
      <c r="D3754" s="9">
        <f>SUM(D3753)</f>
        <v>73350</v>
      </c>
    </row>
    <row r="3755" spans="1:5" x14ac:dyDescent="0.2">
      <c r="B3755" s="2"/>
      <c r="C3755" s="2"/>
    </row>
    <row r="3756" spans="1:5" x14ac:dyDescent="0.2">
      <c r="B3756" s="2" t="s">
        <v>1</v>
      </c>
      <c r="C3756" s="2" t="s">
        <v>2</v>
      </c>
      <c r="D3756" s="13">
        <v>250</v>
      </c>
    </row>
    <row r="3757" spans="1:5" x14ac:dyDescent="0.2">
      <c r="B3757" s="2"/>
      <c r="C3757" s="5" t="s">
        <v>121</v>
      </c>
      <c r="D3757" s="9">
        <f>SUM(D3756)</f>
        <v>250</v>
      </c>
      <c r="E3757" s="12"/>
    </row>
    <row r="3758" spans="1:5" x14ac:dyDescent="0.2">
      <c r="B3758" s="2"/>
      <c r="C3758" s="5"/>
      <c r="E3758" s="12"/>
    </row>
    <row r="3759" spans="1:5" x14ac:dyDescent="0.2">
      <c r="B3759" s="2" t="s">
        <v>29</v>
      </c>
      <c r="C3759" s="2" t="s">
        <v>30</v>
      </c>
      <c r="D3759" s="13">
        <v>12000</v>
      </c>
      <c r="E3759" s="12"/>
    </row>
    <row r="3760" spans="1:5" x14ac:dyDescent="0.2">
      <c r="B3760" s="2"/>
      <c r="C3760" s="5" t="s">
        <v>122</v>
      </c>
      <c r="D3760" s="9">
        <f>SUM(D3759:D3759)</f>
        <v>12000</v>
      </c>
      <c r="E3760" s="12"/>
    </row>
    <row r="3761" spans="1:5" x14ac:dyDescent="0.2">
      <c r="B3761" s="2"/>
      <c r="C3761" s="2"/>
    </row>
    <row r="3762" spans="1:5" x14ac:dyDescent="0.2">
      <c r="B3762" s="27" t="s">
        <v>113</v>
      </c>
      <c r="C3762" s="27"/>
      <c r="D3762" s="11">
        <f>+D3754+D3757+D3760</f>
        <v>85600</v>
      </c>
    </row>
    <row r="3764" spans="1:5" x14ac:dyDescent="0.2">
      <c r="B3764" s="2"/>
      <c r="C3764" s="2"/>
    </row>
    <row r="3765" spans="1:5" x14ac:dyDescent="0.2">
      <c r="A3765" s="19" t="s">
        <v>108</v>
      </c>
      <c r="B3765" s="2"/>
      <c r="C3765" s="2"/>
    </row>
    <row r="3767" spans="1:5" x14ac:dyDescent="0.2">
      <c r="B3767" s="2" t="s">
        <v>119</v>
      </c>
      <c r="C3767" s="2" t="s">
        <v>91</v>
      </c>
      <c r="D3767" s="13">
        <v>488957</v>
      </c>
    </row>
    <row r="3768" spans="1:5" x14ac:dyDescent="0.2">
      <c r="B3768" s="2"/>
      <c r="C3768" s="5" t="s">
        <v>120</v>
      </c>
      <c r="D3768" s="9">
        <f>SUM(D3767)</f>
        <v>488957</v>
      </c>
    </row>
    <row r="3769" spans="1:5" x14ac:dyDescent="0.2">
      <c r="B3769" s="2"/>
      <c r="C3769" s="2"/>
    </row>
    <row r="3770" spans="1:5" x14ac:dyDescent="0.2">
      <c r="B3770" s="2" t="s">
        <v>15</v>
      </c>
      <c r="C3770" s="2" t="s">
        <v>16</v>
      </c>
      <c r="D3770" s="13">
        <v>3500</v>
      </c>
    </row>
    <row r="3771" spans="1:5" x14ac:dyDescent="0.2">
      <c r="B3771" s="2"/>
      <c r="C3771" s="5" t="s">
        <v>122</v>
      </c>
      <c r="D3771" s="9">
        <f>SUM(D3770:D3770)</f>
        <v>3500</v>
      </c>
      <c r="E3771" s="12"/>
    </row>
    <row r="3772" spans="1:5" x14ac:dyDescent="0.2">
      <c r="B3772" s="2"/>
      <c r="C3772" s="5"/>
      <c r="E3772" s="12"/>
    </row>
    <row r="3773" spans="1:5" x14ac:dyDescent="0.2">
      <c r="B3773" s="2" t="s">
        <v>42</v>
      </c>
      <c r="C3773" s="2" t="s">
        <v>280</v>
      </c>
      <c r="D3773" s="13">
        <v>1260</v>
      </c>
      <c r="E3773" s="12"/>
    </row>
    <row r="3774" spans="1:5" x14ac:dyDescent="0.2">
      <c r="B3774" s="2"/>
      <c r="C3774" s="5" t="s">
        <v>123</v>
      </c>
      <c r="D3774" s="9">
        <f>+D3773</f>
        <v>1260</v>
      </c>
      <c r="E3774" s="12"/>
    </row>
    <row r="3775" spans="1:5" x14ac:dyDescent="0.2">
      <c r="B3775" s="2"/>
      <c r="C3775" s="2"/>
    </row>
    <row r="3776" spans="1:5" x14ac:dyDescent="0.2">
      <c r="B3776" s="27" t="s">
        <v>126</v>
      </c>
      <c r="C3776" s="27"/>
      <c r="D3776" s="11">
        <f>+D3768+D3771+D3774</f>
        <v>493717</v>
      </c>
    </row>
    <row r="3778" spans="1:4" x14ac:dyDescent="0.2">
      <c r="B3778" s="2"/>
      <c r="C3778" s="2"/>
    </row>
    <row r="3779" spans="1:4" x14ac:dyDescent="0.2">
      <c r="A3779" s="19" t="s">
        <v>109</v>
      </c>
      <c r="B3779" s="2"/>
      <c r="C3779" s="2"/>
    </row>
    <row r="3781" spans="1:4" x14ac:dyDescent="0.2">
      <c r="B3781" s="2" t="s">
        <v>119</v>
      </c>
      <c r="C3781" s="2" t="s">
        <v>91</v>
      </c>
      <c r="D3781" s="13">
        <v>179386</v>
      </c>
    </row>
    <row r="3782" spans="1:4" x14ac:dyDescent="0.2">
      <c r="B3782" s="2"/>
      <c r="C3782" s="5" t="s">
        <v>120</v>
      </c>
      <c r="D3782" s="9">
        <f>SUM(D3781)</f>
        <v>179386</v>
      </c>
    </row>
    <row r="3783" spans="1:4" x14ac:dyDescent="0.2">
      <c r="B3783" s="2"/>
      <c r="C3783" s="2"/>
    </row>
    <row r="3784" spans="1:4" x14ac:dyDescent="0.2">
      <c r="B3784" s="2" t="s">
        <v>15</v>
      </c>
      <c r="C3784" s="2" t="s">
        <v>16</v>
      </c>
      <c r="D3784" s="9">
        <v>50</v>
      </c>
    </row>
    <row r="3785" spans="1:4" x14ac:dyDescent="0.2">
      <c r="B3785" s="2" t="s">
        <v>21</v>
      </c>
      <c r="C3785" s="2" t="s">
        <v>22</v>
      </c>
      <c r="D3785" s="9">
        <v>150</v>
      </c>
    </row>
    <row r="3786" spans="1:4" x14ac:dyDescent="0.2">
      <c r="B3786" s="2" t="s">
        <v>29</v>
      </c>
      <c r="C3786" s="2" t="s">
        <v>30</v>
      </c>
      <c r="D3786" s="13">
        <v>450</v>
      </c>
    </row>
    <row r="3787" spans="1:4" x14ac:dyDescent="0.2">
      <c r="B3787" s="2"/>
      <c r="C3787" s="5" t="s">
        <v>122</v>
      </c>
      <c r="D3787" s="9">
        <f>SUM(D3784:D3786)</f>
        <v>650</v>
      </c>
    </row>
    <row r="3788" spans="1:4" x14ac:dyDescent="0.2">
      <c r="B3788" s="2"/>
      <c r="C3788" s="2"/>
    </row>
    <row r="3789" spans="1:4" x14ac:dyDescent="0.2">
      <c r="B3789" s="2" t="s">
        <v>31</v>
      </c>
      <c r="C3789" s="2" t="s">
        <v>32</v>
      </c>
      <c r="D3789" s="9">
        <v>100</v>
      </c>
    </row>
    <row r="3790" spans="1:4" x14ac:dyDescent="0.2">
      <c r="B3790" s="2" t="s">
        <v>42</v>
      </c>
      <c r="C3790" s="2" t="s">
        <v>280</v>
      </c>
      <c r="D3790" s="13">
        <v>75</v>
      </c>
    </row>
    <row r="3791" spans="1:4" x14ac:dyDescent="0.2">
      <c r="B3791" s="2"/>
      <c r="C3791" s="5" t="s">
        <v>123</v>
      </c>
      <c r="D3791" s="9">
        <f>SUM(D3789:D3790)</f>
        <v>175</v>
      </c>
    </row>
    <row r="3792" spans="1:4" x14ac:dyDescent="0.2">
      <c r="B3792" s="2"/>
      <c r="C3792" s="2"/>
    </row>
    <row r="3793" spans="1:4" x14ac:dyDescent="0.2">
      <c r="B3793" s="27" t="s">
        <v>127</v>
      </c>
      <c r="C3793" s="27"/>
      <c r="D3793" s="11">
        <f>+D3782+D3787+D3791</f>
        <v>180211</v>
      </c>
    </row>
    <row r="3795" spans="1:4" x14ac:dyDescent="0.2">
      <c r="B3795" s="2"/>
      <c r="C3795" s="2"/>
    </row>
    <row r="3796" spans="1:4" x14ac:dyDescent="0.2">
      <c r="A3796" s="19" t="s">
        <v>111</v>
      </c>
      <c r="B3796" s="2"/>
      <c r="C3796" s="2"/>
    </row>
    <row r="3798" spans="1:4" x14ac:dyDescent="0.2">
      <c r="B3798" s="2" t="s">
        <v>119</v>
      </c>
      <c r="C3798" s="2" t="s">
        <v>91</v>
      </c>
      <c r="D3798" s="13">
        <v>86673</v>
      </c>
    </row>
    <row r="3799" spans="1:4" x14ac:dyDescent="0.2">
      <c r="B3799" s="2"/>
      <c r="C3799" s="5" t="s">
        <v>120</v>
      </c>
      <c r="D3799" s="9">
        <f>SUM(D3798)</f>
        <v>86673</v>
      </c>
    </row>
    <row r="3800" spans="1:4" x14ac:dyDescent="0.2">
      <c r="B3800" s="2"/>
      <c r="C3800" s="2"/>
    </row>
    <row r="3801" spans="1:4" x14ac:dyDescent="0.2">
      <c r="B3801" s="2" t="s">
        <v>29</v>
      </c>
      <c r="C3801" s="2" t="s">
        <v>30</v>
      </c>
      <c r="D3801" s="13">
        <v>800</v>
      </c>
    </row>
    <row r="3802" spans="1:4" x14ac:dyDescent="0.2">
      <c r="B3802" s="2"/>
      <c r="C3802" s="5" t="s">
        <v>122</v>
      </c>
      <c r="D3802" s="9">
        <f>SUM(D3801)</f>
        <v>800</v>
      </c>
    </row>
    <row r="3803" spans="1:4" x14ac:dyDescent="0.2">
      <c r="B3803" s="2"/>
      <c r="C3803" s="2"/>
    </row>
    <row r="3804" spans="1:4" x14ac:dyDescent="0.2">
      <c r="B3804" s="27" t="s">
        <v>129</v>
      </c>
      <c r="C3804" s="27"/>
      <c r="D3804" s="11">
        <f>+D3799+D3802</f>
        <v>87473</v>
      </c>
    </row>
    <row r="3806" spans="1:4" x14ac:dyDescent="0.2">
      <c r="B3806" s="2"/>
      <c r="C3806" s="2"/>
    </row>
    <row r="3807" spans="1:4" x14ac:dyDescent="0.2">
      <c r="A3807" s="19" t="s">
        <v>102</v>
      </c>
      <c r="B3807" s="2"/>
      <c r="C3807" s="2"/>
    </row>
    <row r="3809" spans="2:6" x14ac:dyDescent="0.2">
      <c r="B3809" s="2" t="s">
        <v>3</v>
      </c>
      <c r="C3809" s="2" t="s">
        <v>4</v>
      </c>
      <c r="D3809" s="9">
        <v>1000</v>
      </c>
    </row>
    <row r="3810" spans="2:6" x14ac:dyDescent="0.2">
      <c r="B3810" s="2" t="s">
        <v>65</v>
      </c>
      <c r="C3810" s="2" t="s">
        <v>66</v>
      </c>
      <c r="D3810" s="9">
        <v>20000</v>
      </c>
    </row>
    <row r="3811" spans="2:6" x14ac:dyDescent="0.2">
      <c r="B3811" s="2" t="s">
        <v>7</v>
      </c>
      <c r="C3811" s="2" t="s">
        <v>8</v>
      </c>
      <c r="D3811" s="9">
        <v>10000</v>
      </c>
    </row>
    <row r="3812" spans="2:6" x14ac:dyDescent="0.2">
      <c r="B3812" s="2" t="s">
        <v>67</v>
      </c>
      <c r="C3812" s="2" t="s">
        <v>68</v>
      </c>
      <c r="D3812" s="9">
        <v>122840</v>
      </c>
    </row>
    <row r="3813" spans="2:6" x14ac:dyDescent="0.2">
      <c r="B3813" s="2" t="s">
        <v>69</v>
      </c>
      <c r="C3813" s="2" t="s">
        <v>70</v>
      </c>
      <c r="D3813" s="13">
        <v>5000</v>
      </c>
    </row>
    <row r="3814" spans="2:6" x14ac:dyDescent="0.2">
      <c r="B3814" s="2"/>
      <c r="C3814" s="5" t="s">
        <v>121</v>
      </c>
      <c r="D3814" s="9">
        <f>SUM(D3809:D3813)</f>
        <v>158840</v>
      </c>
      <c r="E3814" s="12"/>
      <c r="F3814" s="12"/>
    </row>
    <row r="3815" spans="2:6" x14ac:dyDescent="0.2">
      <c r="B3815" s="2"/>
      <c r="C3815" s="2"/>
    </row>
    <row r="3816" spans="2:6" x14ac:dyDescent="0.2">
      <c r="B3816" s="2" t="s">
        <v>71</v>
      </c>
      <c r="C3816" s="2" t="s">
        <v>72</v>
      </c>
      <c r="D3816" s="13">
        <v>15000</v>
      </c>
    </row>
    <row r="3817" spans="2:6" x14ac:dyDescent="0.2">
      <c r="B3817" s="2"/>
      <c r="C3817" s="5" t="s">
        <v>122</v>
      </c>
      <c r="D3817" s="9">
        <f>SUM(D3816:D3816)</f>
        <v>15000</v>
      </c>
    </row>
    <row r="3818" spans="2:6" x14ac:dyDescent="0.2">
      <c r="B3818" s="2"/>
      <c r="C3818" s="2"/>
    </row>
    <row r="3819" spans="2:6" x14ac:dyDescent="0.2">
      <c r="B3819" s="27" t="s">
        <v>131</v>
      </c>
      <c r="C3819" s="27"/>
      <c r="D3819" s="11">
        <f>+D3814+D3817</f>
        <v>173840</v>
      </c>
    </row>
    <row r="3822" spans="2:6" ht="16.5" thickBot="1" x14ac:dyDescent="0.3">
      <c r="B3822" s="31" t="s">
        <v>189</v>
      </c>
      <c r="C3822" s="31"/>
      <c r="D3822" s="6">
        <f>+D3748+D3762+D3776+D3793+D3804+D3819</f>
        <v>6428942</v>
      </c>
    </row>
    <row r="3823" spans="2:6" ht="13.5" thickTop="1" x14ac:dyDescent="0.2"/>
    <row r="3824" spans="2:6" ht="13.5" thickBot="1" x14ac:dyDescent="0.25">
      <c r="B3824" s="2"/>
      <c r="C3824" s="2"/>
    </row>
    <row r="3825" spans="1:6" ht="18.75" thickBot="1" x14ac:dyDescent="0.3">
      <c r="A3825" s="28" t="s">
        <v>179</v>
      </c>
      <c r="B3825" s="29"/>
      <c r="C3825" s="29"/>
      <c r="D3825" s="30"/>
    </row>
    <row r="3826" spans="1:6" ht="18" x14ac:dyDescent="0.25">
      <c r="A3826" s="3"/>
      <c r="B3826" s="3"/>
      <c r="C3826" s="3"/>
      <c r="D3826" s="37"/>
    </row>
    <row r="3827" spans="1:6" x14ac:dyDescent="0.2">
      <c r="A3827" s="19" t="s">
        <v>105</v>
      </c>
      <c r="B3827" s="2"/>
      <c r="C3827" s="2"/>
    </row>
    <row r="3829" spans="1:6" x14ac:dyDescent="0.2">
      <c r="B3829" s="2" t="s">
        <v>119</v>
      </c>
      <c r="C3829" s="2" t="s">
        <v>91</v>
      </c>
      <c r="D3829" s="4">
        <v>3895753</v>
      </c>
    </row>
    <row r="3830" spans="1:6" x14ac:dyDescent="0.2">
      <c r="B3830" s="2"/>
      <c r="C3830" s="5" t="s">
        <v>120</v>
      </c>
      <c r="D3830" s="9">
        <f>SUM(D3829)</f>
        <v>3895753</v>
      </c>
    </row>
    <row r="3831" spans="1:6" x14ac:dyDescent="0.2">
      <c r="B3831" s="2"/>
      <c r="C3831" s="2"/>
    </row>
    <row r="3832" spans="1:6" x14ac:dyDescent="0.2">
      <c r="B3832" s="2" t="s">
        <v>1</v>
      </c>
      <c r="C3832" s="2" t="s">
        <v>2</v>
      </c>
      <c r="D3832" s="9">
        <v>750</v>
      </c>
    </row>
    <row r="3833" spans="1:6" x14ac:dyDescent="0.2">
      <c r="B3833" s="2" t="s">
        <v>11</v>
      </c>
      <c r="C3833" s="2" t="s">
        <v>12</v>
      </c>
      <c r="D3833" s="13">
        <v>6771</v>
      </c>
    </row>
    <row r="3834" spans="1:6" x14ac:dyDescent="0.2">
      <c r="B3834" s="2"/>
      <c r="C3834" s="5" t="s">
        <v>121</v>
      </c>
      <c r="D3834" s="9">
        <f>SUM(D3832:D3833)</f>
        <v>7521</v>
      </c>
      <c r="E3834" s="12"/>
      <c r="F3834" s="12"/>
    </row>
    <row r="3835" spans="1:6" x14ac:dyDescent="0.2">
      <c r="B3835" s="2"/>
      <c r="C3835" s="2"/>
    </row>
    <row r="3836" spans="1:6" x14ac:dyDescent="0.2">
      <c r="B3836" s="2" t="s">
        <v>57</v>
      </c>
      <c r="C3836" s="2" t="s">
        <v>58</v>
      </c>
      <c r="D3836" s="9">
        <v>1120</v>
      </c>
    </row>
    <row r="3837" spans="1:6" x14ac:dyDescent="0.2">
      <c r="B3837" s="2" t="s">
        <v>29</v>
      </c>
      <c r="C3837" s="2" t="s">
        <v>30</v>
      </c>
      <c r="D3837" s="13">
        <v>47812</v>
      </c>
    </row>
    <row r="3838" spans="1:6" x14ac:dyDescent="0.2">
      <c r="B3838" s="2"/>
      <c r="C3838" s="5" t="s">
        <v>122</v>
      </c>
      <c r="D3838" s="9">
        <f>SUM(D3836:D3837)</f>
        <v>48932</v>
      </c>
    </row>
    <row r="3839" spans="1:6" x14ac:dyDescent="0.2">
      <c r="B3839" s="2"/>
      <c r="C3839" s="2"/>
    </row>
    <row r="3840" spans="1:6" x14ac:dyDescent="0.2">
      <c r="B3840" s="27" t="s">
        <v>114</v>
      </c>
      <c r="C3840" s="27"/>
      <c r="D3840" s="11">
        <f>+D3830+D3834+D3838</f>
        <v>3952206</v>
      </c>
    </row>
    <row r="3842" spans="1:6" x14ac:dyDescent="0.2">
      <c r="B3842" s="2"/>
      <c r="C3842" s="2"/>
    </row>
    <row r="3843" spans="1:6" x14ac:dyDescent="0.2">
      <c r="A3843" s="19" t="s">
        <v>106</v>
      </c>
      <c r="B3843" s="2"/>
      <c r="C3843" s="2"/>
    </row>
    <row r="3845" spans="1:6" x14ac:dyDescent="0.2">
      <c r="B3845" s="2" t="s">
        <v>119</v>
      </c>
      <c r="C3845" s="2" t="s">
        <v>91</v>
      </c>
      <c r="D3845" s="13">
        <v>78222</v>
      </c>
    </row>
    <row r="3846" spans="1:6" x14ac:dyDescent="0.2">
      <c r="B3846" s="2"/>
      <c r="C3846" s="5" t="s">
        <v>120</v>
      </c>
      <c r="D3846" s="9">
        <f>SUM(D3845)</f>
        <v>78222</v>
      </c>
    </row>
    <row r="3847" spans="1:6" x14ac:dyDescent="0.2">
      <c r="B3847" s="2"/>
      <c r="C3847" s="2"/>
    </row>
    <row r="3848" spans="1:6" x14ac:dyDescent="0.2">
      <c r="B3848" s="2" t="s">
        <v>1</v>
      </c>
      <c r="C3848" s="2" t="s">
        <v>2</v>
      </c>
      <c r="D3848" s="13">
        <v>250</v>
      </c>
    </row>
    <row r="3849" spans="1:6" x14ac:dyDescent="0.2">
      <c r="B3849" s="2"/>
      <c r="C3849" s="5" t="s">
        <v>121</v>
      </c>
      <c r="D3849" s="9">
        <f>SUM(D3848:D3848)</f>
        <v>250</v>
      </c>
      <c r="E3849" s="12"/>
      <c r="F3849" s="12"/>
    </row>
    <row r="3850" spans="1:6" x14ac:dyDescent="0.2">
      <c r="B3850" s="2"/>
      <c r="C3850" s="2"/>
    </row>
    <row r="3851" spans="1:6" x14ac:dyDescent="0.2">
      <c r="B3851" s="2" t="s">
        <v>29</v>
      </c>
      <c r="C3851" s="2" t="s">
        <v>30</v>
      </c>
      <c r="D3851" s="13">
        <v>10000</v>
      </c>
    </row>
    <row r="3852" spans="1:6" x14ac:dyDescent="0.2">
      <c r="B3852" s="2"/>
      <c r="C3852" s="5" t="s">
        <v>122</v>
      </c>
      <c r="D3852" s="9">
        <f>SUM(D3851:D3851)</f>
        <v>10000</v>
      </c>
    </row>
    <row r="3853" spans="1:6" x14ac:dyDescent="0.2">
      <c r="B3853" s="2"/>
      <c r="C3853" s="2"/>
    </row>
    <row r="3854" spans="1:6" x14ac:dyDescent="0.2">
      <c r="B3854" s="27" t="s">
        <v>113</v>
      </c>
      <c r="C3854" s="27"/>
      <c r="D3854" s="11">
        <f>+D3846+D3849+D3852</f>
        <v>88472</v>
      </c>
    </row>
    <row r="3856" spans="1:6" x14ac:dyDescent="0.2">
      <c r="B3856" s="2"/>
      <c r="C3856" s="2"/>
    </row>
    <row r="3857" spans="1:4" x14ac:dyDescent="0.2">
      <c r="A3857" s="19" t="s">
        <v>108</v>
      </c>
      <c r="B3857" s="2"/>
      <c r="C3857" s="2"/>
    </row>
    <row r="3859" spans="1:4" x14ac:dyDescent="0.2">
      <c r="B3859" s="2" t="s">
        <v>119</v>
      </c>
      <c r="C3859" s="2" t="s">
        <v>91</v>
      </c>
      <c r="D3859" s="13">
        <v>406549</v>
      </c>
    </row>
    <row r="3860" spans="1:4" x14ac:dyDescent="0.2">
      <c r="B3860" s="2"/>
      <c r="C3860" s="5" t="s">
        <v>120</v>
      </c>
      <c r="D3860" s="9">
        <f>SUM(D3859)</f>
        <v>406549</v>
      </c>
    </row>
    <row r="3861" spans="1:4" x14ac:dyDescent="0.2">
      <c r="B3861" s="2"/>
      <c r="C3861" s="2"/>
    </row>
    <row r="3862" spans="1:4" x14ac:dyDescent="0.2">
      <c r="B3862" s="2" t="s">
        <v>29</v>
      </c>
      <c r="C3862" s="2" t="s">
        <v>30</v>
      </c>
      <c r="D3862" s="13">
        <v>4000</v>
      </c>
    </row>
    <row r="3863" spans="1:4" x14ac:dyDescent="0.2">
      <c r="B3863" s="2"/>
      <c r="C3863" s="5" t="s">
        <v>122</v>
      </c>
      <c r="D3863" s="9">
        <f>SUM(D3862:D3862)</f>
        <v>4000</v>
      </c>
    </row>
    <row r="3864" spans="1:4" x14ac:dyDescent="0.2">
      <c r="B3864" s="2"/>
      <c r="C3864" s="2"/>
    </row>
    <row r="3865" spans="1:4" x14ac:dyDescent="0.2">
      <c r="B3865" s="27" t="s">
        <v>126</v>
      </c>
      <c r="C3865" s="27"/>
      <c r="D3865" s="11">
        <f>+D3860+D3863</f>
        <v>410549</v>
      </c>
    </row>
    <row r="3868" spans="1:4" x14ac:dyDescent="0.2">
      <c r="B3868" s="2"/>
      <c r="C3868" s="2"/>
    </row>
    <row r="3869" spans="1:4" x14ac:dyDescent="0.2">
      <c r="A3869" s="19" t="s">
        <v>109</v>
      </c>
      <c r="B3869" s="2"/>
      <c r="C3869" s="2"/>
    </row>
    <row r="3871" spans="1:4" x14ac:dyDescent="0.2">
      <c r="B3871" s="2" t="s">
        <v>119</v>
      </c>
      <c r="C3871" s="2" t="s">
        <v>91</v>
      </c>
      <c r="D3871" s="13">
        <v>83216</v>
      </c>
    </row>
    <row r="3872" spans="1:4" x14ac:dyDescent="0.2">
      <c r="B3872" s="2"/>
      <c r="C3872" s="5" t="s">
        <v>120</v>
      </c>
      <c r="D3872" s="9">
        <f>SUM(D3871)</f>
        <v>83216</v>
      </c>
    </row>
    <row r="3873" spans="1:5" x14ac:dyDescent="0.2">
      <c r="B3873" s="2"/>
      <c r="C3873" s="2"/>
    </row>
    <row r="3874" spans="1:5" x14ac:dyDescent="0.2">
      <c r="B3874" s="2" t="s">
        <v>15</v>
      </c>
      <c r="C3874" s="2" t="s">
        <v>16</v>
      </c>
      <c r="D3874" s="9">
        <v>50</v>
      </c>
    </row>
    <row r="3875" spans="1:5" x14ac:dyDescent="0.2">
      <c r="B3875" s="2" t="s">
        <v>21</v>
      </c>
      <c r="C3875" s="2" t="s">
        <v>22</v>
      </c>
      <c r="D3875" s="9">
        <v>150</v>
      </c>
    </row>
    <row r="3876" spans="1:5" x14ac:dyDescent="0.2">
      <c r="B3876" s="2" t="s">
        <v>29</v>
      </c>
      <c r="C3876" s="2" t="s">
        <v>30</v>
      </c>
      <c r="D3876" s="13">
        <v>450</v>
      </c>
    </row>
    <row r="3877" spans="1:5" x14ac:dyDescent="0.2">
      <c r="B3877" s="2"/>
      <c r="C3877" s="5" t="s">
        <v>122</v>
      </c>
      <c r="D3877" s="9">
        <f>SUM(D3874:D3876)</f>
        <v>650</v>
      </c>
      <c r="E3877" s="12"/>
    </row>
    <row r="3878" spans="1:5" x14ac:dyDescent="0.2">
      <c r="B3878" s="2"/>
      <c r="C3878" s="2"/>
    </row>
    <row r="3879" spans="1:5" x14ac:dyDescent="0.2">
      <c r="B3879" s="2" t="s">
        <v>31</v>
      </c>
      <c r="C3879" s="2" t="s">
        <v>32</v>
      </c>
      <c r="D3879" s="9">
        <v>100</v>
      </c>
    </row>
    <row r="3880" spans="1:5" x14ac:dyDescent="0.2">
      <c r="B3880" s="2" t="s">
        <v>42</v>
      </c>
      <c r="C3880" s="2" t="s">
        <v>280</v>
      </c>
      <c r="D3880" s="13">
        <v>75</v>
      </c>
    </row>
    <row r="3881" spans="1:5" x14ac:dyDescent="0.2">
      <c r="B3881" s="2"/>
      <c r="C3881" s="5" t="s">
        <v>123</v>
      </c>
      <c r="D3881" s="9">
        <f>SUM(D3879:D3880)</f>
        <v>175</v>
      </c>
    </row>
    <row r="3882" spans="1:5" x14ac:dyDescent="0.2">
      <c r="B3882" s="2"/>
      <c r="C3882" s="2"/>
    </row>
    <row r="3883" spans="1:5" x14ac:dyDescent="0.2">
      <c r="B3883" s="27" t="s">
        <v>127</v>
      </c>
      <c r="C3883" s="27"/>
      <c r="D3883" s="11">
        <f>+D3872+D3877+D3881</f>
        <v>84041</v>
      </c>
    </row>
    <row r="3885" spans="1:5" x14ac:dyDescent="0.2">
      <c r="B3885" s="2"/>
      <c r="C3885" s="2"/>
    </row>
    <row r="3886" spans="1:5" x14ac:dyDescent="0.2">
      <c r="A3886" s="19" t="s">
        <v>111</v>
      </c>
      <c r="B3886" s="2"/>
      <c r="C3886" s="2"/>
    </row>
    <row r="3888" spans="1:5" x14ac:dyDescent="0.2">
      <c r="B3888" s="2" t="s">
        <v>119</v>
      </c>
      <c r="C3888" s="2" t="s">
        <v>91</v>
      </c>
      <c r="D3888" s="13">
        <v>104801</v>
      </c>
    </row>
    <row r="3889" spans="1:4" x14ac:dyDescent="0.2">
      <c r="B3889" s="2"/>
      <c r="C3889" s="5" t="s">
        <v>120</v>
      </c>
      <c r="D3889" s="9">
        <f>SUM(D3888)</f>
        <v>104801</v>
      </c>
    </row>
    <row r="3890" spans="1:4" x14ac:dyDescent="0.2">
      <c r="B3890" s="2"/>
      <c r="C3890" s="2"/>
    </row>
    <row r="3891" spans="1:4" x14ac:dyDescent="0.2">
      <c r="B3891" s="2" t="s">
        <v>29</v>
      </c>
      <c r="C3891" s="2" t="s">
        <v>30</v>
      </c>
      <c r="D3891" s="13">
        <v>800</v>
      </c>
    </row>
    <row r="3892" spans="1:4" x14ac:dyDescent="0.2">
      <c r="B3892" s="2"/>
      <c r="C3892" s="5" t="s">
        <v>122</v>
      </c>
      <c r="D3892" s="9">
        <f>SUM(D3891)</f>
        <v>800</v>
      </c>
    </row>
    <row r="3893" spans="1:4" x14ac:dyDescent="0.2">
      <c r="B3893" s="2"/>
      <c r="C3893" s="2"/>
    </row>
    <row r="3894" spans="1:4" x14ac:dyDescent="0.2">
      <c r="B3894" s="27" t="s">
        <v>129</v>
      </c>
      <c r="C3894" s="27"/>
      <c r="D3894" s="11">
        <f>+D3889+D3892</f>
        <v>105601</v>
      </c>
    </row>
    <row r="3896" spans="1:4" x14ac:dyDescent="0.2">
      <c r="B3896" s="2"/>
      <c r="C3896" s="2"/>
    </row>
    <row r="3897" spans="1:4" x14ac:dyDescent="0.2">
      <c r="A3897" s="19" t="s">
        <v>90</v>
      </c>
      <c r="B3897" s="2"/>
      <c r="C3897" s="2"/>
    </row>
    <row r="3899" spans="1:4" x14ac:dyDescent="0.2">
      <c r="B3899" s="2" t="s">
        <v>119</v>
      </c>
      <c r="C3899" s="2" t="s">
        <v>91</v>
      </c>
      <c r="D3899" s="13">
        <v>1066</v>
      </c>
    </row>
    <row r="3900" spans="1:4" x14ac:dyDescent="0.2">
      <c r="B3900" s="2"/>
      <c r="C3900" s="5" t="s">
        <v>120</v>
      </c>
      <c r="D3900" s="9">
        <f>SUM(D3899)</f>
        <v>1066</v>
      </c>
    </row>
    <row r="3901" spans="1:4" x14ac:dyDescent="0.2">
      <c r="B3901" s="2"/>
      <c r="C3901" s="2"/>
    </row>
    <row r="3902" spans="1:4" x14ac:dyDescent="0.2">
      <c r="B3902" s="27" t="s">
        <v>130</v>
      </c>
      <c r="C3902" s="27"/>
      <c r="D3902" s="11">
        <f>+D3900</f>
        <v>1066</v>
      </c>
    </row>
    <row r="3904" spans="1:4" x14ac:dyDescent="0.2">
      <c r="B3904" s="2"/>
      <c r="C3904" s="2"/>
    </row>
    <row r="3905" spans="1:5" x14ac:dyDescent="0.2">
      <c r="A3905" s="19" t="s">
        <v>102</v>
      </c>
      <c r="B3905" s="2"/>
      <c r="C3905" s="2"/>
    </row>
    <row r="3907" spans="1:5" x14ac:dyDescent="0.2">
      <c r="B3907" s="2" t="s">
        <v>3</v>
      </c>
      <c r="C3907" s="2" t="s">
        <v>4</v>
      </c>
      <c r="D3907" s="9">
        <v>1000</v>
      </c>
    </row>
    <row r="3908" spans="1:5" x14ac:dyDescent="0.2">
      <c r="B3908" s="2" t="s">
        <v>65</v>
      </c>
      <c r="C3908" s="2" t="s">
        <v>66</v>
      </c>
      <c r="D3908" s="9">
        <v>15000</v>
      </c>
    </row>
    <row r="3909" spans="1:5" x14ac:dyDescent="0.2">
      <c r="B3909" s="2" t="s">
        <v>7</v>
      </c>
      <c r="C3909" s="2" t="s">
        <v>8</v>
      </c>
      <c r="D3909" s="9">
        <v>20000</v>
      </c>
    </row>
    <row r="3910" spans="1:5" x14ac:dyDescent="0.2">
      <c r="B3910" s="2" t="s">
        <v>67</v>
      </c>
      <c r="C3910" s="2" t="s">
        <v>68</v>
      </c>
      <c r="D3910" s="9">
        <v>74912</v>
      </c>
    </row>
    <row r="3911" spans="1:5" x14ac:dyDescent="0.2">
      <c r="B3911" s="2" t="s">
        <v>69</v>
      </c>
      <c r="C3911" s="2" t="s">
        <v>70</v>
      </c>
      <c r="D3911" s="13">
        <v>5000</v>
      </c>
    </row>
    <row r="3912" spans="1:5" x14ac:dyDescent="0.2">
      <c r="B3912" s="2"/>
      <c r="C3912" s="5" t="s">
        <v>121</v>
      </c>
      <c r="D3912" s="9">
        <f>SUM(D3907:D3911)</f>
        <v>115912</v>
      </c>
      <c r="E3912" s="12"/>
    </row>
    <row r="3913" spans="1:5" x14ac:dyDescent="0.2">
      <c r="B3913" s="2"/>
      <c r="C3913" s="2"/>
    </row>
    <row r="3914" spans="1:5" x14ac:dyDescent="0.2">
      <c r="B3914" s="2" t="s">
        <v>71</v>
      </c>
      <c r="C3914" s="2" t="s">
        <v>72</v>
      </c>
      <c r="D3914" s="13">
        <v>15000</v>
      </c>
    </row>
    <row r="3915" spans="1:5" x14ac:dyDescent="0.2">
      <c r="B3915" s="2"/>
      <c r="C3915" s="5" t="s">
        <v>122</v>
      </c>
      <c r="D3915" s="9">
        <f>SUM(D3914)</f>
        <v>15000</v>
      </c>
    </row>
    <row r="3916" spans="1:5" x14ac:dyDescent="0.2">
      <c r="B3916" s="2"/>
      <c r="C3916" s="2"/>
    </row>
    <row r="3917" spans="1:5" x14ac:dyDescent="0.2">
      <c r="B3917" s="27" t="s">
        <v>131</v>
      </c>
      <c r="C3917" s="27"/>
      <c r="D3917" s="11">
        <f>+D3912+D3915</f>
        <v>130912</v>
      </c>
    </row>
    <row r="3919" spans="1:5" ht="16.5" thickBot="1" x14ac:dyDescent="0.3">
      <c r="B3919" s="31" t="s">
        <v>188</v>
      </c>
      <c r="C3919" s="31"/>
      <c r="D3919" s="6">
        <f>+D3840+D3854+D3865+D3883+D3894+D3902+D3917</f>
        <v>4772847</v>
      </c>
      <c r="E3919" s="8"/>
    </row>
    <row r="3920" spans="1:5" ht="13.5" thickTop="1" x14ac:dyDescent="0.2"/>
    <row r="3921" spans="1:6" ht="13.5" thickBot="1" x14ac:dyDescent="0.25">
      <c r="B3921" s="2"/>
      <c r="C3921" s="2"/>
    </row>
    <row r="3922" spans="1:6" ht="18.75" thickBot="1" x14ac:dyDescent="0.3">
      <c r="A3922" s="28" t="s">
        <v>178</v>
      </c>
      <c r="B3922" s="29"/>
      <c r="C3922" s="29"/>
      <c r="D3922" s="30"/>
    </row>
    <row r="3923" spans="1:6" ht="18" x14ac:dyDescent="0.25">
      <c r="A3923" s="3"/>
      <c r="B3923" s="3"/>
      <c r="C3923" s="3"/>
      <c r="D3923" s="37"/>
    </row>
    <row r="3924" spans="1:6" x14ac:dyDescent="0.2">
      <c r="A3924" s="19" t="s">
        <v>105</v>
      </c>
      <c r="B3924" s="2"/>
      <c r="C3924" s="2"/>
    </row>
    <row r="3926" spans="1:6" x14ac:dyDescent="0.2">
      <c r="B3926" s="2" t="s">
        <v>119</v>
      </c>
      <c r="C3926" s="2" t="s">
        <v>91</v>
      </c>
      <c r="D3926" s="4">
        <v>3407524</v>
      </c>
    </row>
    <row r="3927" spans="1:6" x14ac:dyDescent="0.2">
      <c r="B3927" s="2"/>
      <c r="C3927" s="5" t="s">
        <v>120</v>
      </c>
      <c r="D3927" s="9">
        <f>SUM(D3926)</f>
        <v>3407524</v>
      </c>
    </row>
    <row r="3928" spans="1:6" x14ac:dyDescent="0.2">
      <c r="B3928" s="2"/>
      <c r="C3928" s="2"/>
    </row>
    <row r="3929" spans="1:6" x14ac:dyDescent="0.2">
      <c r="B3929" s="2" t="s">
        <v>1</v>
      </c>
      <c r="C3929" s="2" t="s">
        <v>2</v>
      </c>
      <c r="D3929" s="9">
        <v>750</v>
      </c>
    </row>
    <row r="3930" spans="1:6" x14ac:dyDescent="0.2">
      <c r="B3930" s="2" t="s">
        <v>11</v>
      </c>
      <c r="C3930" s="2" t="s">
        <v>12</v>
      </c>
      <c r="D3930" s="13">
        <v>6171</v>
      </c>
    </row>
    <row r="3931" spans="1:6" x14ac:dyDescent="0.2">
      <c r="B3931" s="2"/>
      <c r="C3931" s="5" t="s">
        <v>121</v>
      </c>
      <c r="D3931" s="9">
        <f>SUM(D3929:D3930)</f>
        <v>6921</v>
      </c>
      <c r="E3931" s="12"/>
      <c r="F3931" s="12"/>
    </row>
    <row r="3932" spans="1:6" x14ac:dyDescent="0.2">
      <c r="B3932" s="2"/>
      <c r="C3932" s="2"/>
    </row>
    <row r="3933" spans="1:6" x14ac:dyDescent="0.2">
      <c r="B3933" s="2" t="s">
        <v>15</v>
      </c>
      <c r="C3933" s="2" t="s">
        <v>16</v>
      </c>
      <c r="D3933" s="9">
        <v>2500</v>
      </c>
    </row>
    <row r="3934" spans="1:6" x14ac:dyDescent="0.2">
      <c r="B3934" s="2" t="s">
        <v>17</v>
      </c>
      <c r="C3934" s="2" t="s">
        <v>18</v>
      </c>
      <c r="D3934" s="9">
        <v>1000</v>
      </c>
    </row>
    <row r="3935" spans="1:6" x14ac:dyDescent="0.2">
      <c r="B3935" s="2" t="s">
        <v>21</v>
      </c>
      <c r="C3935" s="2" t="s">
        <v>22</v>
      </c>
      <c r="D3935" s="9">
        <v>5000</v>
      </c>
    </row>
    <row r="3936" spans="1:6" x14ac:dyDescent="0.2">
      <c r="B3936" s="2" t="s">
        <v>57</v>
      </c>
      <c r="C3936" s="2" t="s">
        <v>58</v>
      </c>
      <c r="D3936" s="9">
        <v>1120</v>
      </c>
    </row>
    <row r="3937" spans="1:4" x14ac:dyDescent="0.2">
      <c r="B3937" s="2" t="s">
        <v>25</v>
      </c>
      <c r="C3937" s="2" t="s">
        <v>26</v>
      </c>
      <c r="D3937" s="9">
        <v>2000</v>
      </c>
    </row>
    <row r="3938" spans="1:4" x14ac:dyDescent="0.2">
      <c r="B3938" s="2" t="s">
        <v>29</v>
      </c>
      <c r="C3938" s="2" t="s">
        <v>30</v>
      </c>
      <c r="D3938" s="13">
        <v>35557</v>
      </c>
    </row>
    <row r="3939" spans="1:4" x14ac:dyDescent="0.2">
      <c r="B3939" s="2"/>
      <c r="C3939" s="5" t="s">
        <v>122</v>
      </c>
      <c r="D3939" s="9">
        <f>SUM(D3933:D3938)</f>
        <v>47177</v>
      </c>
    </row>
    <row r="3940" spans="1:4" x14ac:dyDescent="0.2">
      <c r="B3940" s="2"/>
      <c r="C3940" s="5"/>
    </row>
    <row r="3941" spans="1:4" x14ac:dyDescent="0.2">
      <c r="B3941" s="2" t="s">
        <v>33</v>
      </c>
      <c r="C3941" s="7" t="s">
        <v>277</v>
      </c>
      <c r="D3941" s="9">
        <v>6000</v>
      </c>
    </row>
    <row r="3942" spans="1:4" x14ac:dyDescent="0.2">
      <c r="B3942" s="2" t="s">
        <v>44</v>
      </c>
      <c r="C3942" s="2" t="s">
        <v>39</v>
      </c>
      <c r="D3942" s="9">
        <v>500</v>
      </c>
    </row>
    <row r="3943" spans="1:4" x14ac:dyDescent="0.2">
      <c r="B3943" s="2" t="s">
        <v>45</v>
      </c>
      <c r="C3943" s="2" t="s">
        <v>46</v>
      </c>
      <c r="D3943" s="13">
        <v>2000</v>
      </c>
    </row>
    <row r="3944" spans="1:4" x14ac:dyDescent="0.2">
      <c r="B3944" s="2"/>
      <c r="C3944" s="5" t="s">
        <v>123</v>
      </c>
      <c r="D3944" s="9">
        <f>SUM(D3941:D3943)</f>
        <v>8500</v>
      </c>
    </row>
    <row r="3945" spans="1:4" x14ac:dyDescent="0.2">
      <c r="B3945" s="2"/>
      <c r="C3945" s="2"/>
    </row>
    <row r="3946" spans="1:4" x14ac:dyDescent="0.2">
      <c r="B3946" s="27" t="s">
        <v>114</v>
      </c>
      <c r="C3946" s="27"/>
      <c r="D3946" s="11">
        <f>+D3927+D3931+D3939+D3944</f>
        <v>3470122</v>
      </c>
    </row>
    <row r="3948" spans="1:4" x14ac:dyDescent="0.2">
      <c r="B3948" s="2"/>
      <c r="C3948" s="2"/>
    </row>
    <row r="3949" spans="1:4" x14ac:dyDescent="0.2">
      <c r="A3949" s="19" t="s">
        <v>106</v>
      </c>
      <c r="B3949" s="2"/>
      <c r="C3949" s="2"/>
    </row>
    <row r="3951" spans="1:4" x14ac:dyDescent="0.2">
      <c r="B3951" s="2" t="s">
        <v>119</v>
      </c>
      <c r="C3951" s="2" t="s">
        <v>91</v>
      </c>
      <c r="D3951" s="13">
        <v>75451</v>
      </c>
    </row>
    <row r="3952" spans="1:4" x14ac:dyDescent="0.2">
      <c r="B3952" s="2"/>
      <c r="C3952" s="5" t="s">
        <v>120</v>
      </c>
      <c r="D3952" s="9">
        <f>SUM(D3951)</f>
        <v>75451</v>
      </c>
    </row>
    <row r="3953" spans="1:6" x14ac:dyDescent="0.2">
      <c r="B3953" s="2"/>
      <c r="C3953" s="2"/>
    </row>
    <row r="3954" spans="1:6" x14ac:dyDescent="0.2">
      <c r="B3954" s="2" t="s">
        <v>1</v>
      </c>
      <c r="C3954" s="2" t="s">
        <v>2</v>
      </c>
      <c r="D3954" s="13">
        <v>250</v>
      </c>
    </row>
    <row r="3955" spans="1:6" x14ac:dyDescent="0.2">
      <c r="B3955" s="2"/>
      <c r="C3955" s="5" t="s">
        <v>121</v>
      </c>
      <c r="D3955" s="9">
        <f>SUM(D3954:D3954)</f>
        <v>250</v>
      </c>
      <c r="E3955" s="12"/>
      <c r="F3955" s="12"/>
    </row>
    <row r="3956" spans="1:6" x14ac:dyDescent="0.2">
      <c r="B3956" s="2"/>
      <c r="C3956" s="2"/>
    </row>
    <row r="3957" spans="1:6" x14ac:dyDescent="0.2">
      <c r="B3957" s="2" t="s">
        <v>15</v>
      </c>
      <c r="C3957" s="2" t="s">
        <v>16</v>
      </c>
      <c r="D3957" s="9">
        <v>3000</v>
      </c>
    </row>
    <row r="3958" spans="1:6" x14ac:dyDescent="0.2">
      <c r="B3958" s="2" t="s">
        <v>21</v>
      </c>
      <c r="C3958" s="2" t="s">
        <v>22</v>
      </c>
      <c r="D3958" s="9">
        <v>3500</v>
      </c>
    </row>
    <row r="3959" spans="1:6" x14ac:dyDescent="0.2">
      <c r="B3959" s="2" t="s">
        <v>29</v>
      </c>
      <c r="C3959" s="2" t="s">
        <v>30</v>
      </c>
      <c r="D3959" s="13">
        <v>1000</v>
      </c>
    </row>
    <row r="3960" spans="1:6" x14ac:dyDescent="0.2">
      <c r="B3960" s="2"/>
      <c r="C3960" s="5" t="s">
        <v>122</v>
      </c>
      <c r="D3960" s="9">
        <f>SUM(D3957:D3959)</f>
        <v>7500</v>
      </c>
    </row>
    <row r="3961" spans="1:6" x14ac:dyDescent="0.2">
      <c r="B3961" s="2"/>
      <c r="C3961" s="2"/>
    </row>
    <row r="3962" spans="1:6" x14ac:dyDescent="0.2">
      <c r="B3962" s="27" t="s">
        <v>113</v>
      </c>
      <c r="C3962" s="27"/>
      <c r="D3962" s="11">
        <f>+D3952+D3955+D3960</f>
        <v>83201</v>
      </c>
    </row>
    <row r="3965" spans="1:6" x14ac:dyDescent="0.2">
      <c r="A3965" s="10" t="s">
        <v>107</v>
      </c>
      <c r="B3965" s="2"/>
      <c r="C3965" s="2"/>
    </row>
    <row r="3967" spans="1:6" x14ac:dyDescent="0.2">
      <c r="B3967" s="2" t="s">
        <v>119</v>
      </c>
      <c r="C3967" s="2" t="s">
        <v>91</v>
      </c>
      <c r="D3967" s="13">
        <v>148697</v>
      </c>
    </row>
    <row r="3968" spans="1:6" x14ac:dyDescent="0.2">
      <c r="B3968" s="2"/>
      <c r="C3968" s="5" t="s">
        <v>120</v>
      </c>
      <c r="D3968" s="9">
        <f>SUM(D3967)</f>
        <v>148697</v>
      </c>
    </row>
    <row r="3970" spans="1:6" x14ac:dyDescent="0.2">
      <c r="B3970" s="27" t="s">
        <v>125</v>
      </c>
      <c r="C3970" s="27"/>
      <c r="D3970" s="22">
        <f>+D3968</f>
        <v>148697</v>
      </c>
    </row>
    <row r="3971" spans="1:6" x14ac:dyDescent="0.2">
      <c r="B3971" s="2"/>
      <c r="C3971" s="2"/>
    </row>
    <row r="3973" spans="1:6" x14ac:dyDescent="0.2">
      <c r="A3973" s="19" t="s">
        <v>108</v>
      </c>
      <c r="B3973" s="2"/>
      <c r="C3973" s="2"/>
    </row>
    <row r="3975" spans="1:6" x14ac:dyDescent="0.2">
      <c r="B3975" s="2" t="s">
        <v>119</v>
      </c>
      <c r="C3975" s="2" t="s">
        <v>91</v>
      </c>
      <c r="D3975" s="13">
        <v>407573</v>
      </c>
    </row>
    <row r="3976" spans="1:6" x14ac:dyDescent="0.2">
      <c r="B3976" s="2"/>
      <c r="C3976" s="5" t="s">
        <v>120</v>
      </c>
      <c r="D3976" s="9">
        <f>SUM(D3975)</f>
        <v>407573</v>
      </c>
    </row>
    <row r="3977" spans="1:6" x14ac:dyDescent="0.2">
      <c r="B3977" s="2"/>
      <c r="C3977" s="5"/>
    </row>
    <row r="3978" spans="1:6" x14ac:dyDescent="0.2">
      <c r="B3978" s="2" t="s">
        <v>11</v>
      </c>
      <c r="C3978" s="2" t="s">
        <v>12</v>
      </c>
      <c r="D3978" s="13">
        <v>1750</v>
      </c>
    </row>
    <row r="3979" spans="1:6" x14ac:dyDescent="0.2">
      <c r="B3979" s="2"/>
      <c r="C3979" s="5" t="s">
        <v>121</v>
      </c>
      <c r="D3979" s="9">
        <f>+D3978</f>
        <v>1750</v>
      </c>
    </row>
    <row r="3980" spans="1:6" x14ac:dyDescent="0.2">
      <c r="B3980" s="2"/>
      <c r="C3980" s="2"/>
    </row>
    <row r="3981" spans="1:6" x14ac:dyDescent="0.2">
      <c r="B3981" s="2" t="s">
        <v>15</v>
      </c>
      <c r="C3981" s="2" t="s">
        <v>16</v>
      </c>
      <c r="D3981" s="9">
        <v>350</v>
      </c>
    </row>
    <row r="3982" spans="1:6" x14ac:dyDescent="0.2">
      <c r="B3982" s="2" t="s">
        <v>29</v>
      </c>
      <c r="C3982" s="2" t="s">
        <v>30</v>
      </c>
      <c r="D3982" s="13">
        <v>1000</v>
      </c>
    </row>
    <row r="3983" spans="1:6" x14ac:dyDescent="0.2">
      <c r="B3983" s="2"/>
      <c r="C3983" s="5" t="s">
        <v>122</v>
      </c>
      <c r="D3983" s="9">
        <f>SUM(D3981:D3982)</f>
        <v>1350</v>
      </c>
      <c r="E3983" s="12"/>
      <c r="F3983" s="12"/>
    </row>
    <row r="3984" spans="1:6" x14ac:dyDescent="0.2">
      <c r="B3984" s="2"/>
      <c r="C3984" s="5"/>
    </row>
    <row r="3985" spans="1:4" x14ac:dyDescent="0.2">
      <c r="B3985" s="2" t="s">
        <v>42</v>
      </c>
      <c r="C3985" s="2" t="s">
        <v>280</v>
      </c>
      <c r="D3985" s="13">
        <v>1200</v>
      </c>
    </row>
    <row r="3986" spans="1:4" x14ac:dyDescent="0.2">
      <c r="B3986" s="2"/>
      <c r="C3986" s="5" t="s">
        <v>123</v>
      </c>
      <c r="D3986" s="9">
        <f>SUM(D3985:D3985)</f>
        <v>1200</v>
      </c>
    </row>
    <row r="3987" spans="1:4" x14ac:dyDescent="0.2">
      <c r="B3987" s="2"/>
      <c r="C3987" s="2"/>
    </row>
    <row r="3988" spans="1:4" x14ac:dyDescent="0.2">
      <c r="B3988" s="27" t="s">
        <v>126</v>
      </c>
      <c r="C3988" s="27"/>
      <c r="D3988" s="11">
        <f>+D3976+D3983+D3986+D3979</f>
        <v>411873</v>
      </c>
    </row>
    <row r="3990" spans="1:4" x14ac:dyDescent="0.2">
      <c r="B3990" s="2"/>
      <c r="C3990" s="2"/>
    </row>
    <row r="3991" spans="1:4" x14ac:dyDescent="0.2">
      <c r="A3991" s="19" t="s">
        <v>109</v>
      </c>
      <c r="B3991" s="2"/>
      <c r="C3991" s="2"/>
    </row>
    <row r="3993" spans="1:4" x14ac:dyDescent="0.2">
      <c r="B3993" s="2" t="s">
        <v>119</v>
      </c>
      <c r="C3993" s="2" t="s">
        <v>91</v>
      </c>
      <c r="D3993" s="13">
        <v>86887</v>
      </c>
    </row>
    <row r="3994" spans="1:4" x14ac:dyDescent="0.2">
      <c r="B3994" s="2"/>
      <c r="C3994" s="5" t="s">
        <v>120</v>
      </c>
      <c r="D3994" s="9">
        <f>SUM(D3993)</f>
        <v>86887</v>
      </c>
    </row>
    <row r="3995" spans="1:4" x14ac:dyDescent="0.2">
      <c r="B3995" s="2"/>
      <c r="C3995" s="2"/>
    </row>
    <row r="3996" spans="1:4" x14ac:dyDescent="0.2">
      <c r="B3996" s="2" t="s">
        <v>15</v>
      </c>
      <c r="C3996" s="2" t="s">
        <v>16</v>
      </c>
      <c r="D3996" s="9">
        <v>50</v>
      </c>
    </row>
    <row r="3997" spans="1:4" x14ac:dyDescent="0.2">
      <c r="B3997" s="2" t="s">
        <v>21</v>
      </c>
      <c r="C3997" s="2" t="s">
        <v>22</v>
      </c>
      <c r="D3997" s="9">
        <v>150</v>
      </c>
    </row>
    <row r="3998" spans="1:4" x14ac:dyDescent="0.2">
      <c r="B3998" s="2" t="s">
        <v>29</v>
      </c>
      <c r="C3998" s="2" t="s">
        <v>30</v>
      </c>
      <c r="D3998" s="13">
        <v>450</v>
      </c>
    </row>
    <row r="3999" spans="1:4" x14ac:dyDescent="0.2">
      <c r="B3999" s="2"/>
      <c r="C3999" s="5" t="s">
        <v>122</v>
      </c>
      <c r="D3999" s="9">
        <f>SUM(D3996:D3998)</f>
        <v>650</v>
      </c>
    </row>
    <row r="4000" spans="1:4" x14ac:dyDescent="0.2">
      <c r="B4000" s="2"/>
      <c r="C4000" s="2"/>
    </row>
    <row r="4001" spans="1:4" x14ac:dyDescent="0.2">
      <c r="B4001" s="2" t="s">
        <v>31</v>
      </c>
      <c r="C4001" s="2" t="s">
        <v>32</v>
      </c>
      <c r="D4001" s="9">
        <v>100</v>
      </c>
    </row>
    <row r="4002" spans="1:4" x14ac:dyDescent="0.2">
      <c r="B4002" s="2" t="s">
        <v>42</v>
      </c>
      <c r="C4002" s="2" t="s">
        <v>280</v>
      </c>
      <c r="D4002" s="13">
        <v>75</v>
      </c>
    </row>
    <row r="4003" spans="1:4" x14ac:dyDescent="0.2">
      <c r="B4003" s="2"/>
      <c r="C4003" s="5" t="s">
        <v>123</v>
      </c>
      <c r="D4003" s="9">
        <f>SUM(D4001:D4002)</f>
        <v>175</v>
      </c>
    </row>
    <row r="4004" spans="1:4" x14ac:dyDescent="0.2">
      <c r="B4004" s="2"/>
      <c r="C4004" s="2"/>
    </row>
    <row r="4005" spans="1:4" x14ac:dyDescent="0.2">
      <c r="B4005" s="27" t="s">
        <v>127</v>
      </c>
      <c r="C4005" s="27"/>
      <c r="D4005" s="11">
        <f>+D3994+D3999+D4003</f>
        <v>87712</v>
      </c>
    </row>
    <row r="4007" spans="1:4" x14ac:dyDescent="0.2">
      <c r="B4007" s="2"/>
      <c r="C4007" s="2"/>
    </row>
    <row r="4008" spans="1:4" x14ac:dyDescent="0.2">
      <c r="A4008" s="19" t="s">
        <v>111</v>
      </c>
      <c r="B4008" s="2"/>
      <c r="C4008" s="2"/>
    </row>
    <row r="4010" spans="1:4" x14ac:dyDescent="0.2">
      <c r="B4010" s="2" t="s">
        <v>119</v>
      </c>
      <c r="C4010" s="2" t="s">
        <v>91</v>
      </c>
      <c r="D4010" s="13">
        <v>92623</v>
      </c>
    </row>
    <row r="4011" spans="1:4" x14ac:dyDescent="0.2">
      <c r="B4011" s="2"/>
      <c r="C4011" s="5" t="s">
        <v>120</v>
      </c>
      <c r="D4011" s="9">
        <f>SUM(D4010)</f>
        <v>92623</v>
      </c>
    </row>
    <row r="4012" spans="1:4" x14ac:dyDescent="0.2">
      <c r="B4012" s="2"/>
      <c r="C4012" s="2"/>
    </row>
    <row r="4013" spans="1:4" x14ac:dyDescent="0.2">
      <c r="B4013" s="2" t="s">
        <v>29</v>
      </c>
      <c r="C4013" s="2" t="s">
        <v>30</v>
      </c>
      <c r="D4013" s="13">
        <v>800</v>
      </c>
    </row>
    <row r="4014" spans="1:4" x14ac:dyDescent="0.2">
      <c r="B4014" s="2"/>
      <c r="C4014" s="5" t="s">
        <v>122</v>
      </c>
      <c r="D4014" s="9">
        <f>SUM(D4013)</f>
        <v>800</v>
      </c>
    </row>
    <row r="4015" spans="1:4" x14ac:dyDescent="0.2">
      <c r="B4015" s="2"/>
      <c r="C4015" s="2"/>
    </row>
    <row r="4016" spans="1:4" x14ac:dyDescent="0.2">
      <c r="B4016" s="27" t="s">
        <v>129</v>
      </c>
      <c r="C4016" s="27"/>
      <c r="D4016" s="11">
        <f>+D4011+D4014</f>
        <v>93423</v>
      </c>
    </row>
    <row r="4020" spans="1:4" x14ac:dyDescent="0.2">
      <c r="A4020" s="19" t="s">
        <v>90</v>
      </c>
      <c r="B4020" s="2"/>
      <c r="C4020" s="2"/>
    </row>
    <row r="4022" spans="1:4" x14ac:dyDescent="0.2">
      <c r="B4022" s="2" t="s">
        <v>119</v>
      </c>
      <c r="C4022" s="2" t="s">
        <v>91</v>
      </c>
      <c r="D4022" s="13">
        <v>1066</v>
      </c>
    </row>
    <row r="4023" spans="1:4" x14ac:dyDescent="0.2">
      <c r="B4023" s="2"/>
      <c r="C4023" s="5" t="s">
        <v>120</v>
      </c>
      <c r="D4023" s="9">
        <f>SUM(D4022)</f>
        <v>1066</v>
      </c>
    </row>
    <row r="4024" spans="1:4" x14ac:dyDescent="0.2">
      <c r="B4024" s="2"/>
      <c r="C4024" s="2"/>
    </row>
    <row r="4025" spans="1:4" x14ac:dyDescent="0.2">
      <c r="B4025" s="27" t="s">
        <v>130</v>
      </c>
      <c r="C4025" s="27"/>
      <c r="D4025" s="11">
        <f>+D4023</f>
        <v>1066</v>
      </c>
    </row>
    <row r="4028" spans="1:4" x14ac:dyDescent="0.2">
      <c r="A4028" s="19" t="s">
        <v>102</v>
      </c>
      <c r="B4028" s="2"/>
      <c r="C4028" s="2"/>
    </row>
    <row r="4030" spans="1:4" x14ac:dyDescent="0.2">
      <c r="B4030" s="2" t="s">
        <v>3</v>
      </c>
      <c r="C4030" s="2" t="s">
        <v>4</v>
      </c>
      <c r="D4030" s="9">
        <v>1000</v>
      </c>
    </row>
    <row r="4031" spans="1:4" x14ac:dyDescent="0.2">
      <c r="B4031" s="2" t="s">
        <v>65</v>
      </c>
      <c r="C4031" s="2" t="s">
        <v>66</v>
      </c>
      <c r="D4031" s="9">
        <v>15000</v>
      </c>
    </row>
    <row r="4032" spans="1:4" x14ac:dyDescent="0.2">
      <c r="B4032" s="2" t="s">
        <v>7</v>
      </c>
      <c r="C4032" s="2" t="s">
        <v>8</v>
      </c>
      <c r="D4032" s="9">
        <v>10000</v>
      </c>
    </row>
    <row r="4033" spans="1:5" x14ac:dyDescent="0.2">
      <c r="B4033" s="2" t="s">
        <v>67</v>
      </c>
      <c r="C4033" s="2" t="s">
        <v>68</v>
      </c>
      <c r="D4033" s="9">
        <v>169122</v>
      </c>
    </row>
    <row r="4034" spans="1:5" x14ac:dyDescent="0.2">
      <c r="B4034" s="2" t="s">
        <v>69</v>
      </c>
      <c r="C4034" s="2" t="s">
        <v>70</v>
      </c>
      <c r="D4034" s="13">
        <v>5000</v>
      </c>
    </row>
    <row r="4035" spans="1:5" x14ac:dyDescent="0.2">
      <c r="B4035" s="2"/>
      <c r="C4035" s="5" t="s">
        <v>121</v>
      </c>
      <c r="D4035" s="9">
        <f>SUM(D4030:D4034)</f>
        <v>200122</v>
      </c>
      <c r="E4035" s="12"/>
    </row>
    <row r="4036" spans="1:5" x14ac:dyDescent="0.2">
      <c r="B4036" s="2"/>
      <c r="C4036" s="2"/>
    </row>
    <row r="4037" spans="1:5" x14ac:dyDescent="0.2">
      <c r="B4037" s="2" t="s">
        <v>71</v>
      </c>
      <c r="C4037" s="2" t="s">
        <v>72</v>
      </c>
      <c r="D4037" s="13">
        <v>13000</v>
      </c>
    </row>
    <row r="4038" spans="1:5" x14ac:dyDescent="0.2">
      <c r="B4038" s="2"/>
      <c r="C4038" s="5" t="s">
        <v>122</v>
      </c>
      <c r="D4038" s="9">
        <f>SUM(D4037)</f>
        <v>13000</v>
      </c>
    </row>
    <row r="4039" spans="1:5" x14ac:dyDescent="0.2">
      <c r="B4039" s="2"/>
      <c r="C4039" s="2"/>
    </row>
    <row r="4040" spans="1:5" x14ac:dyDescent="0.2">
      <c r="B4040" s="27" t="s">
        <v>131</v>
      </c>
      <c r="C4040" s="27"/>
      <c r="D4040" s="11">
        <f>+D4035+D4038</f>
        <v>213122</v>
      </c>
    </row>
    <row r="4042" spans="1:5" ht="16.5" thickBot="1" x14ac:dyDescent="0.3">
      <c r="B4042" s="31" t="s">
        <v>187</v>
      </c>
      <c r="C4042" s="31"/>
      <c r="D4042" s="6">
        <f>+D3946+D3962+D3988+D4005+D4016+D4040+D4025+D3970</f>
        <v>4509216</v>
      </c>
    </row>
    <row r="4043" spans="1:5" ht="13.5" thickTop="1" x14ac:dyDescent="0.2"/>
    <row r="4044" spans="1:5" ht="13.5" thickBot="1" x14ac:dyDescent="0.25">
      <c r="B4044" s="2"/>
      <c r="C4044" s="2"/>
    </row>
    <row r="4045" spans="1:5" ht="18.75" thickBot="1" x14ac:dyDescent="0.3">
      <c r="A4045" s="28" t="s">
        <v>177</v>
      </c>
      <c r="B4045" s="29"/>
      <c r="C4045" s="29"/>
      <c r="D4045" s="30"/>
    </row>
    <row r="4046" spans="1:5" ht="18" x14ac:dyDescent="0.25">
      <c r="A4046" s="3"/>
      <c r="B4046" s="3"/>
      <c r="C4046" s="3"/>
      <c r="D4046" s="37"/>
    </row>
    <row r="4047" spans="1:5" x14ac:dyDescent="0.2">
      <c r="A4047" s="19" t="s">
        <v>105</v>
      </c>
      <c r="B4047" s="2"/>
      <c r="C4047" s="2"/>
    </row>
    <row r="4049" spans="2:6" x14ac:dyDescent="0.2">
      <c r="B4049" s="2" t="s">
        <v>119</v>
      </c>
      <c r="C4049" s="2" t="s">
        <v>91</v>
      </c>
      <c r="D4049" s="4">
        <v>3328022</v>
      </c>
    </row>
    <row r="4050" spans="2:6" x14ac:dyDescent="0.2">
      <c r="B4050" s="2"/>
      <c r="C4050" s="5" t="s">
        <v>120</v>
      </c>
      <c r="D4050" s="9">
        <f>SUM(D4049)</f>
        <v>3328022</v>
      </c>
    </row>
    <row r="4051" spans="2:6" x14ac:dyDescent="0.2">
      <c r="B4051" s="2"/>
      <c r="C4051" s="2"/>
    </row>
    <row r="4052" spans="2:6" x14ac:dyDescent="0.2">
      <c r="B4052" s="2" t="s">
        <v>1</v>
      </c>
      <c r="C4052" s="2" t="s">
        <v>2</v>
      </c>
      <c r="D4052" s="9">
        <v>750</v>
      </c>
    </row>
    <row r="4053" spans="2:6" x14ac:dyDescent="0.2">
      <c r="B4053" s="2" t="s">
        <v>11</v>
      </c>
      <c r="C4053" s="2" t="s">
        <v>12</v>
      </c>
      <c r="D4053" s="13">
        <v>6271</v>
      </c>
    </row>
    <row r="4054" spans="2:6" x14ac:dyDescent="0.2">
      <c r="B4054" s="2"/>
      <c r="C4054" s="5" t="s">
        <v>121</v>
      </c>
      <c r="D4054" s="9">
        <f>SUM(D4052:D4053)</f>
        <v>7021</v>
      </c>
      <c r="E4054" s="12"/>
      <c r="F4054" s="12"/>
    </row>
    <row r="4055" spans="2:6" x14ac:dyDescent="0.2">
      <c r="B4055" s="2"/>
      <c r="C4055" s="2"/>
    </row>
    <row r="4056" spans="2:6" x14ac:dyDescent="0.2">
      <c r="B4056" s="2" t="s">
        <v>57</v>
      </c>
      <c r="C4056" s="2" t="s">
        <v>58</v>
      </c>
      <c r="D4056" s="9">
        <v>900</v>
      </c>
    </row>
    <row r="4057" spans="2:6" x14ac:dyDescent="0.2">
      <c r="B4057" s="2" t="s">
        <v>25</v>
      </c>
      <c r="C4057" s="2" t="s">
        <v>26</v>
      </c>
      <c r="D4057" s="9">
        <v>664</v>
      </c>
    </row>
    <row r="4058" spans="2:6" x14ac:dyDescent="0.2">
      <c r="B4058" s="2" t="s">
        <v>29</v>
      </c>
      <c r="C4058" s="2" t="s">
        <v>30</v>
      </c>
      <c r="D4058" s="13">
        <v>47522</v>
      </c>
    </row>
    <row r="4059" spans="2:6" x14ac:dyDescent="0.2">
      <c r="B4059" s="2"/>
      <c r="C4059" s="5" t="s">
        <v>122</v>
      </c>
      <c r="D4059" s="9">
        <f>SUM(D4056:D4058)</f>
        <v>49086</v>
      </c>
    </row>
    <row r="4060" spans="2:6" x14ac:dyDescent="0.2">
      <c r="B4060" s="2"/>
      <c r="C4060" s="5"/>
    </row>
    <row r="4061" spans="2:6" x14ac:dyDescent="0.2">
      <c r="B4061" s="2" t="s">
        <v>33</v>
      </c>
      <c r="C4061" s="2" t="s">
        <v>277</v>
      </c>
      <c r="D4061" s="13">
        <v>3737</v>
      </c>
    </row>
    <row r="4062" spans="2:6" x14ac:dyDescent="0.2">
      <c r="B4062" s="2"/>
      <c r="C4062" s="5" t="s">
        <v>123</v>
      </c>
      <c r="D4062" s="9">
        <f>+D4061</f>
        <v>3737</v>
      </c>
    </row>
    <row r="4063" spans="2:6" x14ac:dyDescent="0.2">
      <c r="B4063" s="2"/>
      <c r="C4063" s="2"/>
    </row>
    <row r="4064" spans="2:6" x14ac:dyDescent="0.2">
      <c r="B4064" s="27" t="s">
        <v>114</v>
      </c>
      <c r="C4064" s="27"/>
      <c r="D4064" s="11">
        <f>+D4050+D4054+D4059+D4062</f>
        <v>3387866</v>
      </c>
    </row>
    <row r="4066" spans="1:6" x14ac:dyDescent="0.2">
      <c r="B4066" s="2"/>
      <c r="C4066" s="2"/>
    </row>
    <row r="4067" spans="1:6" x14ac:dyDescent="0.2">
      <c r="A4067" s="19" t="s">
        <v>106</v>
      </c>
      <c r="B4067" s="2"/>
      <c r="C4067" s="2"/>
    </row>
    <row r="4069" spans="1:6" x14ac:dyDescent="0.2">
      <c r="B4069" s="2" t="s">
        <v>119</v>
      </c>
      <c r="C4069" s="2" t="s">
        <v>91</v>
      </c>
      <c r="D4069" s="13">
        <v>75618</v>
      </c>
    </row>
    <row r="4070" spans="1:6" x14ac:dyDescent="0.2">
      <c r="B4070" s="2"/>
      <c r="C4070" s="5" t="s">
        <v>120</v>
      </c>
      <c r="D4070" s="9">
        <f>SUM(D4069)</f>
        <v>75618</v>
      </c>
    </row>
    <row r="4071" spans="1:6" x14ac:dyDescent="0.2">
      <c r="B4071" s="2"/>
      <c r="C4071" s="2"/>
    </row>
    <row r="4072" spans="1:6" x14ac:dyDescent="0.2">
      <c r="B4072" s="2" t="s">
        <v>1</v>
      </c>
      <c r="C4072" s="2" t="s">
        <v>2</v>
      </c>
      <c r="D4072" s="13">
        <v>250</v>
      </c>
    </row>
    <row r="4073" spans="1:6" x14ac:dyDescent="0.2">
      <c r="B4073" s="2"/>
      <c r="C4073" s="5" t="s">
        <v>121</v>
      </c>
      <c r="D4073" s="9">
        <f>SUM(D4072)</f>
        <v>250</v>
      </c>
      <c r="E4073" s="12"/>
      <c r="F4073" s="12"/>
    </row>
    <row r="4074" spans="1:6" x14ac:dyDescent="0.2">
      <c r="B4074" s="2"/>
      <c r="C4074" s="2"/>
    </row>
    <row r="4075" spans="1:6" x14ac:dyDescent="0.2">
      <c r="B4075" s="2" t="s">
        <v>29</v>
      </c>
      <c r="C4075" s="2" t="s">
        <v>30</v>
      </c>
      <c r="D4075" s="13">
        <v>1000</v>
      </c>
    </row>
    <row r="4076" spans="1:6" x14ac:dyDescent="0.2">
      <c r="B4076" s="2"/>
      <c r="C4076" s="5" t="s">
        <v>122</v>
      </c>
      <c r="D4076" s="9">
        <f>SUM(D4075:D4075)</f>
        <v>1000</v>
      </c>
    </row>
    <row r="4077" spans="1:6" x14ac:dyDescent="0.2">
      <c r="B4077" s="2"/>
      <c r="C4077" s="2"/>
    </row>
    <row r="4078" spans="1:6" x14ac:dyDescent="0.2">
      <c r="B4078" s="27" t="s">
        <v>113</v>
      </c>
      <c r="C4078" s="27"/>
      <c r="D4078" s="11">
        <f>+D4070+D4073+D4076</f>
        <v>76868</v>
      </c>
    </row>
    <row r="4081" spans="1:5" x14ac:dyDescent="0.2">
      <c r="A4081" s="10" t="s">
        <v>107</v>
      </c>
      <c r="B4081" s="2"/>
      <c r="C4081" s="2"/>
    </row>
    <row r="4083" spans="1:5" x14ac:dyDescent="0.2">
      <c r="B4083" s="2" t="s">
        <v>119</v>
      </c>
      <c r="C4083" s="2" t="s">
        <v>91</v>
      </c>
      <c r="D4083" s="13">
        <v>74348</v>
      </c>
    </row>
    <row r="4084" spans="1:5" x14ac:dyDescent="0.2">
      <c r="B4084" s="2"/>
      <c r="C4084" s="5" t="s">
        <v>120</v>
      </c>
      <c r="D4084" s="9">
        <f>SUM(D4083)</f>
        <v>74348</v>
      </c>
    </row>
    <row r="4085" spans="1:5" x14ac:dyDescent="0.2">
      <c r="B4085" s="2"/>
      <c r="C4085" s="5"/>
    </row>
    <row r="4086" spans="1:5" x14ac:dyDescent="0.2">
      <c r="B4086" s="27" t="s">
        <v>125</v>
      </c>
      <c r="C4086" s="27"/>
      <c r="D4086" s="11">
        <f>+D4084</f>
        <v>74348</v>
      </c>
    </row>
    <row r="4088" spans="1:5" x14ac:dyDescent="0.2">
      <c r="B4088" s="2"/>
      <c r="C4088" s="2"/>
    </row>
    <row r="4089" spans="1:5" x14ac:dyDescent="0.2">
      <c r="A4089" s="19" t="s">
        <v>108</v>
      </c>
      <c r="B4089" s="2"/>
      <c r="C4089" s="2"/>
    </row>
    <row r="4091" spans="1:5" x14ac:dyDescent="0.2">
      <c r="B4091" s="2" t="s">
        <v>119</v>
      </c>
      <c r="C4091" s="2" t="s">
        <v>91</v>
      </c>
      <c r="D4091" s="13">
        <v>405689</v>
      </c>
    </row>
    <row r="4092" spans="1:5" x14ac:dyDescent="0.2">
      <c r="B4092" s="2"/>
      <c r="C4092" s="5" t="s">
        <v>120</v>
      </c>
      <c r="D4092" s="9">
        <f>SUM(D4091)</f>
        <v>405689</v>
      </c>
    </row>
    <row r="4093" spans="1:5" x14ac:dyDescent="0.2">
      <c r="B4093" s="2"/>
      <c r="C4093" s="2"/>
    </row>
    <row r="4094" spans="1:5" x14ac:dyDescent="0.2">
      <c r="B4094" s="2" t="s">
        <v>29</v>
      </c>
      <c r="C4094" s="2" t="s">
        <v>30</v>
      </c>
      <c r="D4094" s="13">
        <v>1500</v>
      </c>
    </row>
    <row r="4095" spans="1:5" x14ac:dyDescent="0.2">
      <c r="B4095" s="2"/>
      <c r="C4095" s="5" t="s">
        <v>122</v>
      </c>
      <c r="D4095" s="9">
        <f>SUM(D4094:D4094)</f>
        <v>1500</v>
      </c>
      <c r="E4095" s="12"/>
    </row>
    <row r="4096" spans="1:5" x14ac:dyDescent="0.2">
      <c r="B4096" s="2"/>
      <c r="C4096" s="2"/>
    </row>
    <row r="4097" spans="1:5" x14ac:dyDescent="0.2">
      <c r="B4097" s="27" t="s">
        <v>126</v>
      </c>
      <c r="C4097" s="27"/>
      <c r="D4097" s="11">
        <f>+D4092+D4095</f>
        <v>407189</v>
      </c>
    </row>
    <row r="4099" spans="1:5" x14ac:dyDescent="0.2">
      <c r="B4099" s="2"/>
      <c r="C4099" s="2"/>
    </row>
    <row r="4100" spans="1:5" x14ac:dyDescent="0.2">
      <c r="A4100" s="19" t="s">
        <v>109</v>
      </c>
      <c r="B4100" s="2"/>
      <c r="C4100" s="2"/>
    </row>
    <row r="4102" spans="1:5" x14ac:dyDescent="0.2">
      <c r="B4102" s="2" t="s">
        <v>119</v>
      </c>
      <c r="C4102" s="2" t="s">
        <v>91</v>
      </c>
      <c r="D4102" s="13">
        <v>83216</v>
      </c>
    </row>
    <row r="4103" spans="1:5" x14ac:dyDescent="0.2">
      <c r="B4103" s="2"/>
      <c r="C4103" s="5" t="s">
        <v>120</v>
      </c>
      <c r="D4103" s="9">
        <f>SUM(D4102)</f>
        <v>83216</v>
      </c>
    </row>
    <row r="4104" spans="1:5" x14ac:dyDescent="0.2">
      <c r="B4104" s="2"/>
      <c r="C4104" s="2"/>
    </row>
    <row r="4105" spans="1:5" x14ac:dyDescent="0.2">
      <c r="B4105" s="2" t="s">
        <v>15</v>
      </c>
      <c r="C4105" s="2" t="s">
        <v>16</v>
      </c>
      <c r="D4105" s="9">
        <v>50</v>
      </c>
    </row>
    <row r="4106" spans="1:5" x14ac:dyDescent="0.2">
      <c r="B4106" s="2" t="s">
        <v>21</v>
      </c>
      <c r="C4106" s="2" t="s">
        <v>22</v>
      </c>
      <c r="D4106" s="9">
        <v>150</v>
      </c>
    </row>
    <row r="4107" spans="1:5" x14ac:dyDescent="0.2">
      <c r="B4107" s="2" t="s">
        <v>29</v>
      </c>
      <c r="C4107" s="2" t="s">
        <v>30</v>
      </c>
      <c r="D4107" s="13">
        <v>350</v>
      </c>
    </row>
    <row r="4108" spans="1:5" x14ac:dyDescent="0.2">
      <c r="B4108" s="2"/>
      <c r="C4108" s="5" t="s">
        <v>122</v>
      </c>
      <c r="D4108" s="9">
        <f>SUM(D4105:D4107)</f>
        <v>550</v>
      </c>
      <c r="E4108" s="12"/>
    </row>
    <row r="4109" spans="1:5" x14ac:dyDescent="0.2">
      <c r="B4109" s="2"/>
      <c r="C4109" s="2"/>
    </row>
    <row r="4110" spans="1:5" x14ac:dyDescent="0.2">
      <c r="B4110" s="2" t="s">
        <v>31</v>
      </c>
      <c r="C4110" s="2" t="s">
        <v>32</v>
      </c>
      <c r="D4110" s="9">
        <v>100</v>
      </c>
    </row>
    <row r="4111" spans="1:5" x14ac:dyDescent="0.2">
      <c r="B4111" s="2" t="s">
        <v>40</v>
      </c>
      <c r="C4111" s="2" t="s">
        <v>41</v>
      </c>
      <c r="D4111" s="13">
        <v>75</v>
      </c>
    </row>
    <row r="4112" spans="1:5" x14ac:dyDescent="0.2">
      <c r="B4112" s="2"/>
      <c r="C4112" s="5" t="s">
        <v>123</v>
      </c>
      <c r="D4112" s="9">
        <f>SUM(D4110:D4111)</f>
        <v>175</v>
      </c>
    </row>
    <row r="4113" spans="1:4" x14ac:dyDescent="0.2">
      <c r="B4113" s="2"/>
      <c r="C4113" s="2"/>
    </row>
    <row r="4114" spans="1:4" x14ac:dyDescent="0.2">
      <c r="B4114" s="27" t="s">
        <v>127</v>
      </c>
      <c r="C4114" s="27"/>
      <c r="D4114" s="11">
        <f>+D4103+D4108+D4112</f>
        <v>83941</v>
      </c>
    </row>
    <row r="4116" spans="1:4" x14ac:dyDescent="0.2">
      <c r="B4116" s="2"/>
      <c r="C4116" s="2"/>
    </row>
    <row r="4117" spans="1:4" x14ac:dyDescent="0.2">
      <c r="A4117" s="19" t="s">
        <v>111</v>
      </c>
      <c r="B4117" s="2"/>
      <c r="C4117" s="2"/>
    </row>
    <row r="4119" spans="1:4" x14ac:dyDescent="0.2">
      <c r="B4119" s="2" t="s">
        <v>119</v>
      </c>
      <c r="C4119" s="2" t="s">
        <v>91</v>
      </c>
      <c r="D4119" s="13">
        <v>92659</v>
      </c>
    </row>
    <row r="4120" spans="1:4" x14ac:dyDescent="0.2">
      <c r="B4120" s="2"/>
      <c r="C4120" s="5" t="s">
        <v>120</v>
      </c>
      <c r="D4120" s="9">
        <f>SUM(D4119)</f>
        <v>92659</v>
      </c>
    </row>
    <row r="4121" spans="1:4" x14ac:dyDescent="0.2">
      <c r="B4121" s="2"/>
      <c r="C4121" s="2"/>
    </row>
    <row r="4122" spans="1:4" x14ac:dyDescent="0.2">
      <c r="B4122" s="2" t="s">
        <v>29</v>
      </c>
      <c r="C4122" s="2" t="s">
        <v>30</v>
      </c>
      <c r="D4122" s="13">
        <v>800</v>
      </c>
    </row>
    <row r="4123" spans="1:4" x14ac:dyDescent="0.2">
      <c r="B4123" s="2"/>
      <c r="C4123" s="5" t="s">
        <v>122</v>
      </c>
      <c r="D4123" s="9">
        <f>SUM(D4122)</f>
        <v>800</v>
      </c>
    </row>
    <row r="4124" spans="1:4" x14ac:dyDescent="0.2">
      <c r="B4124" s="2"/>
      <c r="C4124" s="2"/>
    </row>
    <row r="4125" spans="1:4" x14ac:dyDescent="0.2">
      <c r="B4125" s="27" t="s">
        <v>129</v>
      </c>
      <c r="C4125" s="27"/>
      <c r="D4125" s="11">
        <f>+D4120+D4123</f>
        <v>93459</v>
      </c>
    </row>
    <row r="4127" spans="1:4" x14ac:dyDescent="0.2">
      <c r="B4127" s="2"/>
      <c r="C4127" s="2"/>
    </row>
    <row r="4128" spans="1:4" x14ac:dyDescent="0.2">
      <c r="A4128" s="19" t="s">
        <v>90</v>
      </c>
      <c r="B4128" s="2"/>
      <c r="C4128" s="2"/>
    </row>
    <row r="4130" spans="1:4" x14ac:dyDescent="0.2">
      <c r="B4130" s="2" t="s">
        <v>119</v>
      </c>
      <c r="C4130" s="2" t="s">
        <v>91</v>
      </c>
      <c r="D4130" s="13">
        <v>1066</v>
      </c>
    </row>
    <row r="4131" spans="1:4" x14ac:dyDescent="0.2">
      <c r="B4131" s="2"/>
      <c r="C4131" s="5" t="s">
        <v>120</v>
      </c>
      <c r="D4131" s="9">
        <f>SUM(D4130)</f>
        <v>1066</v>
      </c>
    </row>
    <row r="4132" spans="1:4" x14ac:dyDescent="0.2">
      <c r="B4132" s="2"/>
      <c r="C4132" s="2"/>
    </row>
    <row r="4133" spans="1:4" x14ac:dyDescent="0.2">
      <c r="B4133" s="27" t="s">
        <v>130</v>
      </c>
      <c r="C4133" s="27"/>
      <c r="D4133" s="11">
        <f>+D4131</f>
        <v>1066</v>
      </c>
    </row>
    <row r="4135" spans="1:4" x14ac:dyDescent="0.2">
      <c r="B4135" s="2"/>
      <c r="C4135" s="2"/>
    </row>
    <row r="4136" spans="1:4" x14ac:dyDescent="0.2">
      <c r="A4136" s="19" t="s">
        <v>102</v>
      </c>
      <c r="B4136" s="2"/>
      <c r="C4136" s="2"/>
    </row>
    <row r="4138" spans="1:4" x14ac:dyDescent="0.2">
      <c r="B4138" s="2" t="s">
        <v>3</v>
      </c>
      <c r="C4138" s="2" t="s">
        <v>4</v>
      </c>
      <c r="D4138" s="9">
        <v>1000</v>
      </c>
    </row>
    <row r="4139" spans="1:4" x14ac:dyDescent="0.2">
      <c r="B4139" s="2" t="s">
        <v>7</v>
      </c>
      <c r="C4139" s="2" t="s">
        <v>8</v>
      </c>
      <c r="D4139" s="9">
        <v>15000</v>
      </c>
    </row>
    <row r="4140" spans="1:4" x14ac:dyDescent="0.2">
      <c r="B4140" s="2" t="s">
        <v>67</v>
      </c>
      <c r="C4140" s="2" t="s">
        <v>68</v>
      </c>
      <c r="D4140" s="9">
        <v>135609</v>
      </c>
    </row>
    <row r="4141" spans="1:4" x14ac:dyDescent="0.2">
      <c r="B4141" s="2" t="s">
        <v>69</v>
      </c>
      <c r="C4141" s="2" t="s">
        <v>70</v>
      </c>
      <c r="D4141" s="13">
        <v>15000</v>
      </c>
    </row>
    <row r="4142" spans="1:4" x14ac:dyDescent="0.2">
      <c r="B4142" s="2"/>
      <c r="C4142" s="5" t="s">
        <v>121</v>
      </c>
      <c r="D4142" s="9">
        <f>SUM(D4138:D4141)</f>
        <v>166609</v>
      </c>
    </row>
    <row r="4143" spans="1:4" x14ac:dyDescent="0.2">
      <c r="B4143" s="2"/>
      <c r="C4143" s="2"/>
    </row>
    <row r="4144" spans="1:4" x14ac:dyDescent="0.2">
      <c r="B4144" s="2" t="s">
        <v>71</v>
      </c>
      <c r="C4144" s="2" t="s">
        <v>72</v>
      </c>
      <c r="D4144" s="13">
        <v>13000</v>
      </c>
    </row>
    <row r="4145" spans="1:4" x14ac:dyDescent="0.2">
      <c r="B4145" s="2"/>
      <c r="C4145" s="5" t="s">
        <v>122</v>
      </c>
      <c r="D4145" s="9">
        <f>SUM(D4144)</f>
        <v>13000</v>
      </c>
    </row>
    <row r="4146" spans="1:4" x14ac:dyDescent="0.2">
      <c r="B4146" s="2"/>
      <c r="C4146" s="2"/>
    </row>
    <row r="4147" spans="1:4" x14ac:dyDescent="0.2">
      <c r="B4147" s="27" t="s">
        <v>131</v>
      </c>
      <c r="C4147" s="27"/>
      <c r="D4147" s="11">
        <f>+D4142+D4145</f>
        <v>179609</v>
      </c>
    </row>
    <row r="4149" spans="1:4" ht="16.5" thickBot="1" x14ac:dyDescent="0.3">
      <c r="B4149" s="31" t="s">
        <v>186</v>
      </c>
      <c r="C4149" s="31"/>
      <c r="D4149" s="6">
        <f>+D4064+D4078+D4097+D4114+D4125+D4133+D4147+D4086</f>
        <v>4304346</v>
      </c>
    </row>
    <row r="4150" spans="1:4" ht="13.5" thickTop="1" x14ac:dyDescent="0.2"/>
    <row r="4151" spans="1:4" ht="13.5" thickBot="1" x14ac:dyDescent="0.25">
      <c r="B4151" s="2"/>
      <c r="C4151" s="2"/>
    </row>
    <row r="4152" spans="1:4" ht="18.75" thickBot="1" x14ac:dyDescent="0.3">
      <c r="A4152" s="28" t="s">
        <v>176</v>
      </c>
      <c r="B4152" s="29"/>
      <c r="C4152" s="29"/>
      <c r="D4152" s="30"/>
    </row>
    <row r="4153" spans="1:4" ht="18" x14ac:dyDescent="0.25">
      <c r="A4153" s="3"/>
      <c r="B4153" s="3"/>
      <c r="C4153" s="3"/>
      <c r="D4153" s="37"/>
    </row>
    <row r="4154" spans="1:4" x14ac:dyDescent="0.2">
      <c r="A4154" s="19" t="s">
        <v>105</v>
      </c>
      <c r="B4154" s="2"/>
      <c r="C4154" s="2"/>
    </row>
    <row r="4156" spans="1:4" x14ac:dyDescent="0.2">
      <c r="B4156" s="2" t="s">
        <v>119</v>
      </c>
      <c r="C4156" s="2" t="s">
        <v>91</v>
      </c>
      <c r="D4156" s="4">
        <v>5131858</v>
      </c>
    </row>
    <row r="4157" spans="1:4" x14ac:dyDescent="0.2">
      <c r="B4157" s="2"/>
      <c r="C4157" s="5" t="s">
        <v>120</v>
      </c>
      <c r="D4157" s="9">
        <f>SUM(D4156)</f>
        <v>5131858</v>
      </c>
    </row>
    <row r="4158" spans="1:4" x14ac:dyDescent="0.2">
      <c r="B4158" s="2"/>
      <c r="C4158" s="2"/>
    </row>
    <row r="4159" spans="1:4" x14ac:dyDescent="0.2">
      <c r="B4159" s="2" t="s">
        <v>1</v>
      </c>
      <c r="C4159" s="2" t="s">
        <v>2</v>
      </c>
      <c r="D4159" s="9">
        <v>750</v>
      </c>
    </row>
    <row r="4160" spans="1:4" x14ac:dyDescent="0.2">
      <c r="B4160" s="2" t="s">
        <v>11</v>
      </c>
      <c r="C4160" s="2" t="s">
        <v>12</v>
      </c>
      <c r="D4160" s="13">
        <v>5971</v>
      </c>
    </row>
    <row r="4161" spans="2:6" x14ac:dyDescent="0.2">
      <c r="B4161" s="2"/>
      <c r="C4161" s="5" t="s">
        <v>121</v>
      </c>
      <c r="D4161" s="9">
        <f>SUM(D4159:D4160)</f>
        <v>6721</v>
      </c>
      <c r="E4161" s="12"/>
      <c r="F4161" s="12"/>
    </row>
    <row r="4162" spans="2:6" x14ac:dyDescent="0.2">
      <c r="B4162" s="2"/>
      <c r="C4162" s="2"/>
    </row>
    <row r="4163" spans="2:6" x14ac:dyDescent="0.2">
      <c r="B4163" s="2" t="s">
        <v>57</v>
      </c>
      <c r="C4163" s="2" t="s">
        <v>58</v>
      </c>
      <c r="D4163" s="9">
        <v>1750</v>
      </c>
    </row>
    <row r="4164" spans="2:6" x14ac:dyDescent="0.2">
      <c r="B4164" s="2" t="s">
        <v>25</v>
      </c>
      <c r="C4164" s="2" t="s">
        <v>26</v>
      </c>
      <c r="D4164" s="9">
        <v>3000</v>
      </c>
    </row>
    <row r="4165" spans="2:6" x14ac:dyDescent="0.2">
      <c r="B4165" s="2" t="s">
        <v>29</v>
      </c>
      <c r="C4165" s="2" t="s">
        <v>30</v>
      </c>
      <c r="D4165" s="13">
        <v>52542</v>
      </c>
    </row>
    <row r="4166" spans="2:6" x14ac:dyDescent="0.2">
      <c r="B4166" s="2"/>
      <c r="C4166" s="5" t="s">
        <v>122</v>
      </c>
      <c r="D4166" s="9">
        <f>SUM(D4163:D4165)</f>
        <v>57292</v>
      </c>
    </row>
    <row r="4167" spans="2:6" x14ac:dyDescent="0.2">
      <c r="B4167" s="2"/>
      <c r="C4167" s="2"/>
    </row>
    <row r="4168" spans="2:6" x14ac:dyDescent="0.2">
      <c r="B4168" s="2" t="s">
        <v>31</v>
      </c>
      <c r="C4168" s="2" t="s">
        <v>32</v>
      </c>
      <c r="D4168" s="9">
        <v>1000</v>
      </c>
    </row>
    <row r="4169" spans="2:6" x14ac:dyDescent="0.2">
      <c r="B4169" s="2" t="s">
        <v>33</v>
      </c>
      <c r="C4169" s="2" t="s">
        <v>34</v>
      </c>
      <c r="D4169" s="9">
        <v>4000</v>
      </c>
    </row>
    <row r="4170" spans="2:6" x14ac:dyDescent="0.2">
      <c r="B4170" s="2" t="s">
        <v>44</v>
      </c>
      <c r="C4170" s="2" t="s">
        <v>39</v>
      </c>
      <c r="D4170" s="9">
        <v>5000</v>
      </c>
    </row>
    <row r="4171" spans="2:6" x14ac:dyDescent="0.2">
      <c r="B4171" s="2" t="s">
        <v>45</v>
      </c>
      <c r="C4171" s="2" t="s">
        <v>46</v>
      </c>
      <c r="D4171" s="13">
        <v>2000</v>
      </c>
    </row>
    <row r="4172" spans="2:6" x14ac:dyDescent="0.2">
      <c r="B4172" s="2"/>
      <c r="C4172" s="5" t="s">
        <v>123</v>
      </c>
      <c r="D4172" s="9">
        <f>SUM(D4168:D4171)</f>
        <v>12000</v>
      </c>
    </row>
    <row r="4173" spans="2:6" x14ac:dyDescent="0.2">
      <c r="B4173" s="2"/>
      <c r="C4173" s="2"/>
    </row>
    <row r="4174" spans="2:6" x14ac:dyDescent="0.2">
      <c r="B4174" s="27" t="s">
        <v>114</v>
      </c>
      <c r="C4174" s="27"/>
      <c r="D4174" s="11">
        <f>+D4157+D4161+D4166+D4172</f>
        <v>5207871</v>
      </c>
    </row>
    <row r="4176" spans="2:6" x14ac:dyDescent="0.2">
      <c r="B4176" s="2"/>
      <c r="C4176" s="2"/>
    </row>
    <row r="4177" spans="1:5" x14ac:dyDescent="0.2">
      <c r="A4177" s="19" t="s">
        <v>106</v>
      </c>
      <c r="B4177" s="2"/>
      <c r="C4177" s="2"/>
    </row>
    <row r="4179" spans="1:5" x14ac:dyDescent="0.2">
      <c r="B4179" s="2" t="s">
        <v>119</v>
      </c>
      <c r="C4179" s="2" t="s">
        <v>91</v>
      </c>
      <c r="D4179" s="13">
        <v>74574</v>
      </c>
    </row>
    <row r="4180" spans="1:5" x14ac:dyDescent="0.2">
      <c r="B4180" s="2"/>
      <c r="C4180" s="5" t="s">
        <v>120</v>
      </c>
      <c r="D4180" s="9">
        <f>SUM(D4179)</f>
        <v>74574</v>
      </c>
    </row>
    <row r="4181" spans="1:5" x14ac:dyDescent="0.2">
      <c r="B4181" s="2"/>
      <c r="C4181" s="2"/>
    </row>
    <row r="4182" spans="1:5" x14ac:dyDescent="0.2">
      <c r="B4182" s="2" t="s">
        <v>1</v>
      </c>
      <c r="C4182" s="2" t="s">
        <v>2</v>
      </c>
      <c r="D4182" s="13">
        <v>250</v>
      </c>
    </row>
    <row r="4183" spans="1:5" x14ac:dyDescent="0.2">
      <c r="B4183" s="2"/>
      <c r="C4183" s="5" t="s">
        <v>121</v>
      </c>
      <c r="D4183" s="9">
        <f>SUM(D4182)</f>
        <v>250</v>
      </c>
      <c r="E4183" s="12"/>
    </row>
    <row r="4184" spans="1:5" x14ac:dyDescent="0.2">
      <c r="B4184" s="2"/>
      <c r="C4184" s="2"/>
    </row>
    <row r="4185" spans="1:5" x14ac:dyDescent="0.2">
      <c r="B4185" s="2" t="s">
        <v>21</v>
      </c>
      <c r="C4185" s="2" t="s">
        <v>22</v>
      </c>
      <c r="D4185" s="13">
        <v>3000</v>
      </c>
    </row>
    <row r="4186" spans="1:5" x14ac:dyDescent="0.2">
      <c r="B4186" s="2"/>
      <c r="C4186" s="5" t="s">
        <v>122</v>
      </c>
      <c r="D4186" s="9">
        <f>SUM(D4185)</f>
        <v>3000</v>
      </c>
    </row>
    <row r="4187" spans="1:5" x14ac:dyDescent="0.2">
      <c r="B4187" s="2"/>
      <c r="C4187" s="2"/>
    </row>
    <row r="4188" spans="1:5" x14ac:dyDescent="0.2">
      <c r="B4188" s="27" t="s">
        <v>113</v>
      </c>
      <c r="C4188" s="27"/>
      <c r="D4188" s="11">
        <f>+D4180+D4183+D4186</f>
        <v>77824</v>
      </c>
    </row>
    <row r="4190" spans="1:5" x14ac:dyDescent="0.2">
      <c r="B4190" s="2"/>
      <c r="C4190" s="2"/>
    </row>
    <row r="4191" spans="1:5" x14ac:dyDescent="0.2">
      <c r="A4191" s="19" t="s">
        <v>108</v>
      </c>
      <c r="B4191" s="2"/>
      <c r="C4191" s="2"/>
    </row>
    <row r="4193" spans="1:4" x14ac:dyDescent="0.2">
      <c r="B4193" s="2" t="s">
        <v>119</v>
      </c>
      <c r="C4193" s="2" t="s">
        <v>91</v>
      </c>
      <c r="D4193" s="13">
        <v>482959</v>
      </c>
    </row>
    <row r="4194" spans="1:4" x14ac:dyDescent="0.2">
      <c r="B4194" s="2"/>
      <c r="C4194" s="5" t="s">
        <v>120</v>
      </c>
      <c r="D4194" s="9">
        <f>SUM(D4193)</f>
        <v>482959</v>
      </c>
    </row>
    <row r="4195" spans="1:4" x14ac:dyDescent="0.2">
      <c r="B4195" s="2"/>
      <c r="C4195" s="2"/>
    </row>
    <row r="4196" spans="1:4" x14ac:dyDescent="0.2">
      <c r="B4196" s="2" t="s">
        <v>15</v>
      </c>
      <c r="C4196" s="2" t="s">
        <v>16</v>
      </c>
      <c r="D4196" s="9">
        <v>1000</v>
      </c>
    </row>
    <row r="4197" spans="1:4" x14ac:dyDescent="0.2">
      <c r="B4197" s="2" t="s">
        <v>29</v>
      </c>
      <c r="C4197" s="2" t="s">
        <v>30</v>
      </c>
      <c r="D4197" s="13">
        <v>500</v>
      </c>
    </row>
    <row r="4198" spans="1:4" x14ac:dyDescent="0.2">
      <c r="B4198" s="2"/>
      <c r="C4198" s="5" t="s">
        <v>122</v>
      </c>
      <c r="D4198" s="9">
        <f>SUM(D4196:D4197)</f>
        <v>1500</v>
      </c>
    </row>
    <row r="4199" spans="1:4" x14ac:dyDescent="0.2">
      <c r="B4199" s="2"/>
      <c r="C4199" s="5"/>
    </row>
    <row r="4200" spans="1:4" x14ac:dyDescent="0.2">
      <c r="B4200" s="2" t="s">
        <v>31</v>
      </c>
      <c r="C4200" s="7" t="s">
        <v>32</v>
      </c>
      <c r="D4200" s="9">
        <v>500</v>
      </c>
    </row>
    <row r="4201" spans="1:4" x14ac:dyDescent="0.2">
      <c r="B4201" s="2" t="s">
        <v>40</v>
      </c>
      <c r="C4201" s="2" t="s">
        <v>41</v>
      </c>
      <c r="D4201" s="13">
        <v>700</v>
      </c>
    </row>
    <row r="4202" spans="1:4" x14ac:dyDescent="0.2">
      <c r="B4202" s="2"/>
      <c r="C4202" s="5" t="s">
        <v>123</v>
      </c>
      <c r="D4202" s="9">
        <f>SUM(D4199:D4201)</f>
        <v>1200</v>
      </c>
    </row>
    <row r="4203" spans="1:4" x14ac:dyDescent="0.2">
      <c r="B4203" s="2"/>
      <c r="C4203" s="2"/>
    </row>
    <row r="4204" spans="1:4" x14ac:dyDescent="0.2">
      <c r="B4204" s="27" t="s">
        <v>126</v>
      </c>
      <c r="C4204" s="27"/>
      <c r="D4204" s="11">
        <f>+D4194+D4198+D4202</f>
        <v>485659</v>
      </c>
    </row>
    <row r="4206" spans="1:4" x14ac:dyDescent="0.2">
      <c r="B4206" s="2"/>
      <c r="C4206" s="2"/>
    </row>
    <row r="4207" spans="1:4" x14ac:dyDescent="0.2">
      <c r="A4207" s="19" t="s">
        <v>109</v>
      </c>
      <c r="B4207" s="2"/>
      <c r="C4207" s="2"/>
    </row>
    <row r="4209" spans="1:4" x14ac:dyDescent="0.2">
      <c r="B4209" s="2" t="s">
        <v>119</v>
      </c>
      <c r="C4209" s="2" t="s">
        <v>91</v>
      </c>
      <c r="D4209" s="13">
        <v>159413</v>
      </c>
    </row>
    <row r="4210" spans="1:4" x14ac:dyDescent="0.2">
      <c r="B4210" s="2"/>
      <c r="C4210" s="5" t="s">
        <v>120</v>
      </c>
      <c r="D4210" s="9">
        <f>SUM(D4209)</f>
        <v>159413</v>
      </c>
    </row>
    <row r="4211" spans="1:4" x14ac:dyDescent="0.2">
      <c r="B4211" s="2"/>
      <c r="C4211" s="2"/>
    </row>
    <row r="4212" spans="1:4" x14ac:dyDescent="0.2">
      <c r="B4212" s="2" t="s">
        <v>15</v>
      </c>
      <c r="C4212" s="2" t="s">
        <v>16</v>
      </c>
      <c r="D4212" s="9">
        <v>50</v>
      </c>
    </row>
    <row r="4213" spans="1:4" x14ac:dyDescent="0.2">
      <c r="B4213" s="2" t="s">
        <v>21</v>
      </c>
      <c r="C4213" s="2" t="s">
        <v>22</v>
      </c>
      <c r="D4213" s="9">
        <v>150</v>
      </c>
    </row>
    <row r="4214" spans="1:4" x14ac:dyDescent="0.2">
      <c r="B4214" s="2" t="s">
        <v>29</v>
      </c>
      <c r="C4214" s="2" t="s">
        <v>30</v>
      </c>
      <c r="D4214" s="13">
        <v>350</v>
      </c>
    </row>
    <row r="4215" spans="1:4" x14ac:dyDescent="0.2">
      <c r="B4215" s="2"/>
      <c r="C4215" s="5" t="s">
        <v>122</v>
      </c>
      <c r="D4215" s="9">
        <f>SUM(D4212:D4214)</f>
        <v>550</v>
      </c>
    </row>
    <row r="4216" spans="1:4" x14ac:dyDescent="0.2">
      <c r="B4216" s="2"/>
      <c r="C4216" s="2"/>
    </row>
    <row r="4217" spans="1:4" x14ac:dyDescent="0.2">
      <c r="B4217" s="2" t="s">
        <v>31</v>
      </c>
      <c r="C4217" s="2" t="s">
        <v>32</v>
      </c>
      <c r="D4217" s="9">
        <v>1100</v>
      </c>
    </row>
    <row r="4218" spans="1:4" x14ac:dyDescent="0.2">
      <c r="B4218" s="2" t="s">
        <v>42</v>
      </c>
      <c r="C4218" s="2" t="s">
        <v>280</v>
      </c>
      <c r="D4218" s="13">
        <v>225</v>
      </c>
    </row>
    <row r="4219" spans="1:4" x14ac:dyDescent="0.2">
      <c r="B4219" s="2"/>
      <c r="C4219" s="5" t="s">
        <v>123</v>
      </c>
      <c r="D4219" s="9">
        <f>SUM(D4217:D4218)</f>
        <v>1325</v>
      </c>
    </row>
    <row r="4220" spans="1:4" x14ac:dyDescent="0.2">
      <c r="B4220" s="2"/>
      <c r="C4220" s="2"/>
    </row>
    <row r="4221" spans="1:4" x14ac:dyDescent="0.2">
      <c r="B4221" s="27" t="s">
        <v>127</v>
      </c>
      <c r="C4221" s="27"/>
      <c r="D4221" s="11">
        <f>+D4210+D4215+D4219</f>
        <v>161288</v>
      </c>
    </row>
    <row r="4223" spans="1:4" x14ac:dyDescent="0.2">
      <c r="B4223" s="2"/>
      <c r="C4223" s="2"/>
    </row>
    <row r="4224" spans="1:4" x14ac:dyDescent="0.2">
      <c r="A4224" s="19" t="s">
        <v>111</v>
      </c>
      <c r="B4224" s="2"/>
      <c r="C4224" s="2"/>
    </row>
    <row r="4226" spans="1:4" x14ac:dyDescent="0.2">
      <c r="B4226" s="2" t="s">
        <v>119</v>
      </c>
      <c r="C4226" s="2" t="s">
        <v>91</v>
      </c>
      <c r="D4226" s="13">
        <v>103126</v>
      </c>
    </row>
    <row r="4227" spans="1:4" x14ac:dyDescent="0.2">
      <c r="B4227" s="2"/>
      <c r="C4227" s="5" t="s">
        <v>120</v>
      </c>
      <c r="D4227" s="9">
        <f>SUM(D4226)</f>
        <v>103126</v>
      </c>
    </row>
    <row r="4228" spans="1:4" x14ac:dyDescent="0.2">
      <c r="B4228" s="2"/>
      <c r="C4228" s="2"/>
    </row>
    <row r="4229" spans="1:4" x14ac:dyDescent="0.2">
      <c r="B4229" s="2" t="s">
        <v>29</v>
      </c>
      <c r="C4229" s="2" t="s">
        <v>30</v>
      </c>
      <c r="D4229" s="13">
        <v>3000</v>
      </c>
    </row>
    <row r="4230" spans="1:4" x14ac:dyDescent="0.2">
      <c r="B4230" s="2"/>
      <c r="C4230" s="5" t="s">
        <v>122</v>
      </c>
      <c r="D4230" s="9">
        <f>SUM(D4229)</f>
        <v>3000</v>
      </c>
    </row>
    <row r="4231" spans="1:4" x14ac:dyDescent="0.2">
      <c r="B4231" s="2"/>
      <c r="C4231" s="2"/>
    </row>
    <row r="4232" spans="1:4" x14ac:dyDescent="0.2">
      <c r="B4232" s="27" t="s">
        <v>129</v>
      </c>
      <c r="C4232" s="27"/>
      <c r="D4232" s="11">
        <f>+D4227+D4230</f>
        <v>106126</v>
      </c>
    </row>
    <row r="4234" spans="1:4" x14ac:dyDescent="0.2">
      <c r="B4234" s="2"/>
      <c r="C4234" s="2"/>
    </row>
    <row r="4235" spans="1:4" x14ac:dyDescent="0.2">
      <c r="A4235" s="19" t="s">
        <v>90</v>
      </c>
      <c r="B4235" s="2"/>
      <c r="C4235" s="2"/>
    </row>
    <row r="4237" spans="1:4" x14ac:dyDescent="0.2">
      <c r="B4237" s="2" t="s">
        <v>119</v>
      </c>
      <c r="C4237" s="2" t="s">
        <v>91</v>
      </c>
      <c r="D4237" s="13">
        <v>1059</v>
      </c>
    </row>
    <row r="4238" spans="1:4" x14ac:dyDescent="0.2">
      <c r="B4238" s="2"/>
      <c r="C4238" s="5" t="s">
        <v>120</v>
      </c>
      <c r="D4238" s="9">
        <f>SUM(D4237)</f>
        <v>1059</v>
      </c>
    </row>
    <row r="4239" spans="1:4" x14ac:dyDescent="0.2">
      <c r="B4239" s="2"/>
      <c r="C4239" s="2"/>
    </row>
    <row r="4240" spans="1:4" x14ac:dyDescent="0.2">
      <c r="B4240" s="27" t="s">
        <v>130</v>
      </c>
      <c r="C4240" s="27"/>
      <c r="D4240" s="11">
        <f>+D4238</f>
        <v>1059</v>
      </c>
    </row>
    <row r="4242" spans="1:4" x14ac:dyDescent="0.2">
      <c r="B4242" s="2"/>
      <c r="C4242" s="2"/>
    </row>
    <row r="4243" spans="1:4" x14ac:dyDescent="0.2">
      <c r="A4243" s="19" t="s">
        <v>102</v>
      </c>
      <c r="B4243" s="2"/>
      <c r="C4243" s="2"/>
    </row>
    <row r="4245" spans="1:4" x14ac:dyDescent="0.2">
      <c r="B4245" s="2" t="s">
        <v>3</v>
      </c>
      <c r="C4245" s="2" t="s">
        <v>4</v>
      </c>
      <c r="D4245" s="9">
        <v>1000</v>
      </c>
    </row>
    <row r="4246" spans="1:4" x14ac:dyDescent="0.2">
      <c r="B4246" s="2" t="s">
        <v>7</v>
      </c>
      <c r="C4246" s="2" t="s">
        <v>8</v>
      </c>
      <c r="D4246" s="9">
        <v>20000</v>
      </c>
    </row>
    <row r="4247" spans="1:4" x14ac:dyDescent="0.2">
      <c r="B4247" s="2" t="s">
        <v>67</v>
      </c>
      <c r="C4247" s="2" t="s">
        <v>68</v>
      </c>
      <c r="D4247" s="9">
        <v>84361</v>
      </c>
    </row>
    <row r="4248" spans="1:4" x14ac:dyDescent="0.2">
      <c r="B4248" s="2" t="s">
        <v>69</v>
      </c>
      <c r="C4248" s="2" t="s">
        <v>70</v>
      </c>
      <c r="D4248" s="13">
        <v>10000</v>
      </c>
    </row>
    <row r="4249" spans="1:4" x14ac:dyDescent="0.2">
      <c r="B4249" s="2"/>
      <c r="C4249" s="5" t="s">
        <v>121</v>
      </c>
      <c r="D4249" s="9">
        <f>SUM(D4245:D4248)</f>
        <v>115361</v>
      </c>
    </row>
    <row r="4250" spans="1:4" x14ac:dyDescent="0.2">
      <c r="B4250" s="2"/>
      <c r="C4250" s="2"/>
    </row>
    <row r="4251" spans="1:4" x14ac:dyDescent="0.2">
      <c r="B4251" s="2" t="s">
        <v>71</v>
      </c>
      <c r="C4251" s="2" t="s">
        <v>72</v>
      </c>
      <c r="D4251" s="13">
        <v>12000</v>
      </c>
    </row>
    <row r="4252" spans="1:4" x14ac:dyDescent="0.2">
      <c r="B4252" s="2"/>
      <c r="C4252" s="5" t="s">
        <v>122</v>
      </c>
      <c r="D4252" s="9">
        <f>SUM(D4251)</f>
        <v>12000</v>
      </c>
    </row>
    <row r="4253" spans="1:4" x14ac:dyDescent="0.2">
      <c r="B4253" s="2"/>
      <c r="C4253" s="2"/>
    </row>
    <row r="4254" spans="1:4" x14ac:dyDescent="0.2">
      <c r="B4254" s="27" t="s">
        <v>131</v>
      </c>
      <c r="C4254" s="27"/>
      <c r="D4254" s="11">
        <f>+D4249+D4252</f>
        <v>127361</v>
      </c>
    </row>
    <row r="4256" spans="1:4" ht="16.5" thickBot="1" x14ac:dyDescent="0.3">
      <c r="B4256" s="31" t="s">
        <v>185</v>
      </c>
      <c r="C4256" s="31"/>
      <c r="D4256" s="6">
        <f>+D4174+D4188+D4204+D4221+D4232+D4240+D4254</f>
        <v>6167188</v>
      </c>
    </row>
    <row r="4257" spans="1:6" ht="13.5" thickTop="1" x14ac:dyDescent="0.2"/>
    <row r="4258" spans="1:6" ht="13.5" thickBot="1" x14ac:dyDescent="0.25">
      <c r="B4258" s="2"/>
      <c r="C4258" s="2"/>
    </row>
    <row r="4259" spans="1:6" ht="18.75" thickBot="1" x14ac:dyDescent="0.3">
      <c r="A4259" s="28" t="s">
        <v>175</v>
      </c>
      <c r="B4259" s="29"/>
      <c r="C4259" s="29"/>
      <c r="D4259" s="30"/>
    </row>
    <row r="4260" spans="1:6" ht="18" x14ac:dyDescent="0.25">
      <c r="A4260" s="3"/>
      <c r="B4260" s="3"/>
      <c r="C4260" s="3"/>
      <c r="D4260" s="37"/>
    </row>
    <row r="4261" spans="1:6" x14ac:dyDescent="0.2">
      <c r="A4261" s="19" t="s">
        <v>105</v>
      </c>
      <c r="B4261" s="2"/>
      <c r="C4261" s="2"/>
    </row>
    <row r="4263" spans="1:6" x14ac:dyDescent="0.2">
      <c r="B4263" s="2" t="s">
        <v>119</v>
      </c>
      <c r="C4263" s="2" t="s">
        <v>91</v>
      </c>
      <c r="D4263" s="4">
        <v>3653371</v>
      </c>
    </row>
    <row r="4264" spans="1:6" x14ac:dyDescent="0.2">
      <c r="B4264" s="2"/>
      <c r="C4264" s="5" t="s">
        <v>120</v>
      </c>
      <c r="D4264" s="9">
        <f>SUM(D4263)</f>
        <v>3653371</v>
      </c>
    </row>
    <row r="4265" spans="1:6" x14ac:dyDescent="0.2">
      <c r="B4265" s="2"/>
      <c r="C4265" s="2"/>
    </row>
    <row r="4266" spans="1:6" x14ac:dyDescent="0.2">
      <c r="B4266" s="2" t="s">
        <v>1</v>
      </c>
      <c r="C4266" s="2" t="s">
        <v>2</v>
      </c>
      <c r="D4266" s="9">
        <v>750</v>
      </c>
    </row>
    <row r="4267" spans="1:6" x14ac:dyDescent="0.2">
      <c r="B4267" s="2" t="s">
        <v>11</v>
      </c>
      <c r="C4267" s="2" t="s">
        <v>12</v>
      </c>
      <c r="D4267" s="9">
        <v>6571</v>
      </c>
    </row>
    <row r="4268" spans="1:6" x14ac:dyDescent="0.2">
      <c r="B4268" s="2" t="s">
        <v>283</v>
      </c>
      <c r="C4268" s="2" t="s">
        <v>284</v>
      </c>
      <c r="D4268" s="13">
        <v>6000</v>
      </c>
    </row>
    <row r="4269" spans="1:6" x14ac:dyDescent="0.2">
      <c r="B4269" s="2"/>
      <c r="C4269" s="5" t="s">
        <v>121</v>
      </c>
      <c r="D4269" s="9">
        <f>SUM(D4266:D4268)</f>
        <v>13321</v>
      </c>
      <c r="E4269" s="12"/>
      <c r="F4269" s="12"/>
    </row>
    <row r="4270" spans="1:6" x14ac:dyDescent="0.2">
      <c r="B4270" s="2"/>
      <c r="C4270" s="2"/>
    </row>
    <row r="4271" spans="1:6" x14ac:dyDescent="0.2">
      <c r="B4271" s="2" t="s">
        <v>17</v>
      </c>
      <c r="C4271" s="2" t="s">
        <v>18</v>
      </c>
      <c r="D4271" s="9">
        <v>11500</v>
      </c>
    </row>
    <row r="4272" spans="1:6" x14ac:dyDescent="0.2">
      <c r="B4272" s="2" t="s">
        <v>21</v>
      </c>
      <c r="C4272" s="2" t="s">
        <v>22</v>
      </c>
      <c r="D4272" s="9">
        <v>4000</v>
      </c>
    </row>
    <row r="4273" spans="1:4" x14ac:dyDescent="0.2">
      <c r="B4273" s="2" t="s">
        <v>57</v>
      </c>
      <c r="C4273" s="2" t="s">
        <v>58</v>
      </c>
      <c r="D4273" s="9">
        <v>1400</v>
      </c>
    </row>
    <row r="4274" spans="1:4" x14ac:dyDescent="0.2">
      <c r="B4274" s="2" t="s">
        <v>25</v>
      </c>
      <c r="C4274" s="2" t="s">
        <v>26</v>
      </c>
      <c r="D4274" s="9">
        <v>1000</v>
      </c>
    </row>
    <row r="4275" spans="1:4" x14ac:dyDescent="0.2">
      <c r="B4275" s="2" t="s">
        <v>29</v>
      </c>
      <c r="C4275" s="2" t="s">
        <v>30</v>
      </c>
      <c r="D4275" s="13">
        <v>29403</v>
      </c>
    </row>
    <row r="4276" spans="1:4" x14ac:dyDescent="0.2">
      <c r="B4276" s="2"/>
      <c r="C4276" s="5" t="s">
        <v>122</v>
      </c>
      <c r="D4276" s="9">
        <f>SUM(D4271:D4275)</f>
        <v>47303</v>
      </c>
    </row>
    <row r="4277" spans="1:4" x14ac:dyDescent="0.2">
      <c r="B4277" s="2"/>
      <c r="C4277" s="2"/>
    </row>
    <row r="4278" spans="1:4" x14ac:dyDescent="0.2">
      <c r="B4278" s="2" t="s">
        <v>33</v>
      </c>
      <c r="C4278" s="2" t="s">
        <v>34</v>
      </c>
      <c r="D4278" s="13">
        <v>6000</v>
      </c>
    </row>
    <row r="4279" spans="1:4" x14ac:dyDescent="0.2">
      <c r="B4279" s="2"/>
      <c r="C4279" s="5" t="s">
        <v>123</v>
      </c>
      <c r="D4279" s="9">
        <f>SUM(D4278:D4278)</f>
        <v>6000</v>
      </c>
    </row>
    <row r="4280" spans="1:4" x14ac:dyDescent="0.2">
      <c r="B4280" s="2"/>
      <c r="C4280" s="2"/>
    </row>
    <row r="4281" spans="1:4" x14ac:dyDescent="0.2">
      <c r="B4281" s="27" t="s">
        <v>114</v>
      </c>
      <c r="C4281" s="27"/>
      <c r="D4281" s="11">
        <f>+D4264+D4269+D4276+D4279</f>
        <v>3719995</v>
      </c>
    </row>
    <row r="4283" spans="1:4" x14ac:dyDescent="0.2">
      <c r="B4283" s="2"/>
      <c r="C4283" s="2"/>
    </row>
    <row r="4284" spans="1:4" x14ac:dyDescent="0.2">
      <c r="A4284" s="19" t="s">
        <v>106</v>
      </c>
      <c r="B4284" s="2"/>
      <c r="C4284" s="2"/>
    </row>
    <row r="4286" spans="1:4" x14ac:dyDescent="0.2">
      <c r="B4286" s="2" t="s">
        <v>119</v>
      </c>
      <c r="C4286" s="2" t="s">
        <v>91</v>
      </c>
      <c r="D4286" s="13">
        <v>75451</v>
      </c>
    </row>
    <row r="4287" spans="1:4" x14ac:dyDescent="0.2">
      <c r="B4287" s="2"/>
      <c r="C4287" s="5" t="s">
        <v>120</v>
      </c>
      <c r="D4287" s="9">
        <f>SUM(D4286)</f>
        <v>75451</v>
      </c>
    </row>
    <row r="4288" spans="1:4" x14ac:dyDescent="0.2">
      <c r="B4288" s="2"/>
      <c r="C4288" s="2"/>
    </row>
    <row r="4289" spans="1:4" x14ac:dyDescent="0.2">
      <c r="B4289" s="2" t="s">
        <v>1</v>
      </c>
      <c r="C4289" s="2" t="s">
        <v>2</v>
      </c>
      <c r="D4289" s="13">
        <v>250</v>
      </c>
    </row>
    <row r="4290" spans="1:4" x14ac:dyDescent="0.2">
      <c r="B4290" s="2"/>
      <c r="C4290" s="5" t="s">
        <v>121</v>
      </c>
      <c r="D4290" s="9">
        <f>SUM(D4289:D4289)</f>
        <v>250</v>
      </c>
    </row>
    <row r="4291" spans="1:4" x14ac:dyDescent="0.2">
      <c r="B4291" s="2"/>
      <c r="C4291" s="2"/>
    </row>
    <row r="4292" spans="1:4" x14ac:dyDescent="0.2">
      <c r="B4292" s="2" t="s">
        <v>21</v>
      </c>
      <c r="C4292" s="2" t="s">
        <v>22</v>
      </c>
      <c r="D4292" s="9">
        <v>5000</v>
      </c>
    </row>
    <row r="4293" spans="1:4" x14ac:dyDescent="0.2">
      <c r="B4293" s="2" t="s">
        <v>29</v>
      </c>
      <c r="C4293" s="2" t="s">
        <v>30</v>
      </c>
      <c r="D4293" s="13">
        <v>3923</v>
      </c>
    </row>
    <row r="4294" spans="1:4" x14ac:dyDescent="0.2">
      <c r="B4294" s="2"/>
      <c r="C4294" s="5" t="s">
        <v>122</v>
      </c>
      <c r="D4294" s="9">
        <f>SUM(D4292:D4293)</f>
        <v>8923</v>
      </c>
    </row>
    <row r="4295" spans="1:4" x14ac:dyDescent="0.2">
      <c r="B4295" s="2"/>
      <c r="C4295" s="2"/>
    </row>
    <row r="4296" spans="1:4" x14ac:dyDescent="0.2">
      <c r="B4296" s="27" t="s">
        <v>113</v>
      </c>
      <c r="C4296" s="27"/>
      <c r="D4296" s="11">
        <f>+D4287+D4290+D4294</f>
        <v>84624</v>
      </c>
    </row>
    <row r="4297" spans="1:4" x14ac:dyDescent="0.2">
      <c r="B4297" s="25"/>
      <c r="C4297" s="25"/>
      <c r="D4297" s="23"/>
    </row>
    <row r="4298" spans="1:4" x14ac:dyDescent="0.2">
      <c r="B4298" s="25"/>
      <c r="C4298" s="25"/>
      <c r="D4298" s="23"/>
    </row>
    <row r="4299" spans="1:4" x14ac:dyDescent="0.2">
      <c r="A4299" s="10" t="s">
        <v>107</v>
      </c>
      <c r="B4299" s="2"/>
      <c r="C4299" s="2"/>
    </row>
    <row r="4301" spans="1:4" x14ac:dyDescent="0.2">
      <c r="B4301" s="2" t="s">
        <v>119</v>
      </c>
      <c r="C4301" s="2" t="s">
        <v>91</v>
      </c>
      <c r="D4301" s="13">
        <v>148697</v>
      </c>
    </row>
    <row r="4302" spans="1:4" x14ac:dyDescent="0.2">
      <c r="B4302" s="2"/>
      <c r="C4302" s="5" t="s">
        <v>120</v>
      </c>
      <c r="D4302" s="9">
        <f>SUM(D4301)</f>
        <v>148697</v>
      </c>
    </row>
    <row r="4303" spans="1:4" x14ac:dyDescent="0.2">
      <c r="B4303" s="2"/>
      <c r="C4303" s="5"/>
    </row>
    <row r="4304" spans="1:4" x14ac:dyDescent="0.2">
      <c r="B4304" s="27" t="s">
        <v>125</v>
      </c>
      <c r="C4304" s="27"/>
      <c r="D4304" s="11">
        <f>+D4302</f>
        <v>148697</v>
      </c>
    </row>
    <row r="4306" spans="1:4" x14ac:dyDescent="0.2">
      <c r="B4306" s="2"/>
      <c r="C4306" s="2"/>
    </row>
    <row r="4307" spans="1:4" x14ac:dyDescent="0.2">
      <c r="A4307" s="19" t="s">
        <v>108</v>
      </c>
      <c r="B4307" s="2"/>
      <c r="C4307" s="2"/>
    </row>
    <row r="4309" spans="1:4" x14ac:dyDescent="0.2">
      <c r="B4309" s="2" t="s">
        <v>119</v>
      </c>
      <c r="C4309" s="2" t="s">
        <v>91</v>
      </c>
      <c r="D4309" s="13">
        <v>399206</v>
      </c>
    </row>
    <row r="4310" spans="1:4" x14ac:dyDescent="0.2">
      <c r="B4310" s="2"/>
      <c r="C4310" s="5" t="s">
        <v>120</v>
      </c>
      <c r="D4310" s="9">
        <f>SUM(D4309)</f>
        <v>399206</v>
      </c>
    </row>
    <row r="4311" spans="1:4" x14ac:dyDescent="0.2">
      <c r="B4311" s="2"/>
      <c r="C4311" s="2"/>
    </row>
    <row r="4312" spans="1:4" x14ac:dyDescent="0.2">
      <c r="B4312" s="2" t="s">
        <v>17</v>
      </c>
      <c r="C4312" s="2" t="s">
        <v>18</v>
      </c>
      <c r="D4312" s="13">
        <v>1000</v>
      </c>
    </row>
    <row r="4313" spans="1:4" x14ac:dyDescent="0.2">
      <c r="B4313" s="2"/>
      <c r="C4313" s="5" t="s">
        <v>122</v>
      </c>
      <c r="D4313" s="9">
        <f>SUM(D4312:D4312)</f>
        <v>1000</v>
      </c>
    </row>
    <row r="4314" spans="1:4" x14ac:dyDescent="0.2">
      <c r="B4314" s="2"/>
      <c r="C4314" s="2"/>
    </row>
    <row r="4315" spans="1:4" x14ac:dyDescent="0.2">
      <c r="B4315" s="2" t="s">
        <v>42</v>
      </c>
      <c r="C4315" s="2" t="s">
        <v>280</v>
      </c>
      <c r="D4315" s="13">
        <v>400</v>
      </c>
    </row>
    <row r="4316" spans="1:4" x14ac:dyDescent="0.2">
      <c r="B4316" s="2"/>
      <c r="C4316" s="5" t="s">
        <v>123</v>
      </c>
      <c r="D4316" s="9">
        <f>SUM(D4315:D4315)</f>
        <v>400</v>
      </c>
    </row>
    <row r="4317" spans="1:4" x14ac:dyDescent="0.2">
      <c r="B4317" s="2"/>
      <c r="C4317" s="2"/>
    </row>
    <row r="4318" spans="1:4" x14ac:dyDescent="0.2">
      <c r="B4318" s="27" t="s">
        <v>126</v>
      </c>
      <c r="C4318" s="27"/>
      <c r="D4318" s="11">
        <f>+D4310+D4313+D4316</f>
        <v>400606</v>
      </c>
    </row>
    <row r="4320" spans="1:4" x14ac:dyDescent="0.2">
      <c r="B4320" s="2"/>
      <c r="C4320" s="2"/>
    </row>
    <row r="4321" spans="1:5" x14ac:dyDescent="0.2">
      <c r="A4321" s="19" t="s">
        <v>109</v>
      </c>
      <c r="B4321" s="2"/>
      <c r="C4321" s="2"/>
    </row>
    <row r="4323" spans="1:5" x14ac:dyDescent="0.2">
      <c r="B4323" s="2" t="s">
        <v>119</v>
      </c>
      <c r="C4323" s="2" t="s">
        <v>91</v>
      </c>
      <c r="D4323" s="13">
        <v>214801</v>
      </c>
    </row>
    <row r="4324" spans="1:5" x14ac:dyDescent="0.2">
      <c r="B4324" s="2"/>
      <c r="C4324" s="5" t="s">
        <v>120</v>
      </c>
      <c r="D4324" s="9">
        <f>SUM(D4323)</f>
        <v>214801</v>
      </c>
    </row>
    <row r="4325" spans="1:5" x14ac:dyDescent="0.2">
      <c r="B4325" s="2"/>
      <c r="C4325" s="2"/>
    </row>
    <row r="4326" spans="1:5" x14ac:dyDescent="0.2">
      <c r="B4326" s="2" t="s">
        <v>15</v>
      </c>
      <c r="C4326" s="2" t="s">
        <v>16</v>
      </c>
      <c r="D4326" s="9">
        <v>50</v>
      </c>
    </row>
    <row r="4327" spans="1:5" x14ac:dyDescent="0.2">
      <c r="B4327" s="2" t="s">
        <v>21</v>
      </c>
      <c r="C4327" s="2" t="s">
        <v>22</v>
      </c>
      <c r="D4327" s="9">
        <v>150</v>
      </c>
    </row>
    <row r="4328" spans="1:5" x14ac:dyDescent="0.2">
      <c r="B4328" s="2" t="s">
        <v>29</v>
      </c>
      <c r="C4328" s="2" t="s">
        <v>30</v>
      </c>
      <c r="D4328" s="13">
        <v>150</v>
      </c>
    </row>
    <row r="4329" spans="1:5" x14ac:dyDescent="0.2">
      <c r="B4329" s="2"/>
      <c r="C4329" s="5" t="s">
        <v>122</v>
      </c>
      <c r="D4329" s="9">
        <f>SUM(D4326:D4328)</f>
        <v>350</v>
      </c>
      <c r="E4329" s="12"/>
    </row>
    <row r="4330" spans="1:5" x14ac:dyDescent="0.2">
      <c r="B4330" s="2"/>
      <c r="C4330" s="2"/>
    </row>
    <row r="4331" spans="1:5" x14ac:dyDescent="0.2">
      <c r="B4331" s="2" t="s">
        <v>31</v>
      </c>
      <c r="C4331" s="2" t="s">
        <v>32</v>
      </c>
      <c r="D4331" s="9">
        <v>100</v>
      </c>
    </row>
    <row r="4332" spans="1:5" x14ac:dyDescent="0.2">
      <c r="B4332" s="2" t="s">
        <v>42</v>
      </c>
      <c r="C4332" s="2" t="s">
        <v>280</v>
      </c>
      <c r="D4332" s="13">
        <v>75</v>
      </c>
    </row>
    <row r="4333" spans="1:5" x14ac:dyDescent="0.2">
      <c r="B4333" s="2"/>
      <c r="C4333" s="5" t="s">
        <v>123</v>
      </c>
      <c r="D4333" s="9">
        <f>SUM(D4331:D4332)</f>
        <v>175</v>
      </c>
    </row>
    <row r="4334" spans="1:5" x14ac:dyDescent="0.2">
      <c r="B4334" s="2"/>
      <c r="C4334" s="2"/>
    </row>
    <row r="4335" spans="1:5" x14ac:dyDescent="0.2">
      <c r="B4335" s="27" t="s">
        <v>127</v>
      </c>
      <c r="C4335" s="27"/>
      <c r="D4335" s="11">
        <f>+D4324+D4329+D4333</f>
        <v>215326</v>
      </c>
    </row>
    <row r="4337" spans="1:4" x14ac:dyDescent="0.2">
      <c r="B4337" s="2"/>
      <c r="C4337" s="2"/>
    </row>
    <row r="4338" spans="1:4" x14ac:dyDescent="0.2">
      <c r="A4338" s="19" t="s">
        <v>111</v>
      </c>
      <c r="B4338" s="2"/>
      <c r="C4338" s="2"/>
    </row>
    <row r="4340" spans="1:4" x14ac:dyDescent="0.2">
      <c r="B4340" s="2" t="s">
        <v>119</v>
      </c>
      <c r="C4340" s="2" t="s">
        <v>91</v>
      </c>
      <c r="D4340" s="13">
        <v>92699</v>
      </c>
    </row>
    <row r="4341" spans="1:4" x14ac:dyDescent="0.2">
      <c r="B4341" s="2"/>
      <c r="C4341" s="5" t="s">
        <v>120</v>
      </c>
      <c r="D4341" s="9">
        <f>SUM(D4340)</f>
        <v>92699</v>
      </c>
    </row>
    <row r="4342" spans="1:4" x14ac:dyDescent="0.2">
      <c r="B4342" s="2"/>
      <c r="C4342" s="2"/>
    </row>
    <row r="4343" spans="1:4" x14ac:dyDescent="0.2">
      <c r="B4343" s="2" t="s">
        <v>29</v>
      </c>
      <c r="C4343" s="2" t="s">
        <v>30</v>
      </c>
      <c r="D4343" s="13">
        <v>800</v>
      </c>
    </row>
    <row r="4344" spans="1:4" x14ac:dyDescent="0.2">
      <c r="B4344" s="2"/>
      <c r="C4344" s="5" t="s">
        <v>122</v>
      </c>
      <c r="D4344" s="9">
        <f>SUM(D4343)</f>
        <v>800</v>
      </c>
    </row>
    <row r="4345" spans="1:4" x14ac:dyDescent="0.2">
      <c r="B4345" s="2"/>
      <c r="C4345" s="2"/>
    </row>
    <row r="4346" spans="1:4" x14ac:dyDescent="0.2">
      <c r="B4346" s="27" t="s">
        <v>129</v>
      </c>
      <c r="C4346" s="27"/>
      <c r="D4346" s="11">
        <f>+D4341+D4344</f>
        <v>93499</v>
      </c>
    </row>
    <row r="4348" spans="1:4" x14ac:dyDescent="0.2">
      <c r="B4348" s="2"/>
      <c r="C4348" s="2"/>
    </row>
    <row r="4349" spans="1:4" x14ac:dyDescent="0.2">
      <c r="A4349" s="19" t="s">
        <v>90</v>
      </c>
      <c r="B4349" s="2"/>
      <c r="C4349" s="2"/>
    </row>
    <row r="4351" spans="1:4" x14ac:dyDescent="0.2">
      <c r="B4351" s="2" t="s">
        <v>119</v>
      </c>
      <c r="C4351" s="2" t="s">
        <v>91</v>
      </c>
      <c r="D4351" s="13">
        <v>1066</v>
      </c>
    </row>
    <row r="4352" spans="1:4" x14ac:dyDescent="0.2">
      <c r="B4352" s="2"/>
      <c r="C4352" s="5" t="s">
        <v>120</v>
      </c>
      <c r="D4352" s="9">
        <f>SUM(D4351)</f>
        <v>1066</v>
      </c>
    </row>
    <row r="4353" spans="1:4" x14ac:dyDescent="0.2">
      <c r="B4353" s="2"/>
      <c r="C4353" s="2"/>
    </row>
    <row r="4354" spans="1:4" x14ac:dyDescent="0.2">
      <c r="B4354" s="27" t="s">
        <v>130</v>
      </c>
      <c r="C4354" s="27"/>
      <c r="D4354" s="11">
        <f>+D4352</f>
        <v>1066</v>
      </c>
    </row>
    <row r="4356" spans="1:4" x14ac:dyDescent="0.2">
      <c r="B4356" s="2"/>
      <c r="C4356" s="2"/>
    </row>
    <row r="4357" spans="1:4" x14ac:dyDescent="0.2">
      <c r="A4357" s="19" t="s">
        <v>102</v>
      </c>
      <c r="B4357" s="2"/>
      <c r="C4357" s="2"/>
    </row>
    <row r="4359" spans="1:4" x14ac:dyDescent="0.2">
      <c r="B4359" s="2" t="s">
        <v>3</v>
      </c>
      <c r="C4359" s="2" t="s">
        <v>4</v>
      </c>
      <c r="D4359" s="9">
        <v>1000</v>
      </c>
    </row>
    <row r="4360" spans="1:4" x14ac:dyDescent="0.2">
      <c r="B4360" s="2" t="s">
        <v>65</v>
      </c>
      <c r="C4360" s="2" t="s">
        <v>66</v>
      </c>
      <c r="D4360" s="9">
        <v>15000</v>
      </c>
    </row>
    <row r="4361" spans="1:4" x14ac:dyDescent="0.2">
      <c r="B4361" s="2" t="s">
        <v>7</v>
      </c>
      <c r="C4361" s="2" t="s">
        <v>8</v>
      </c>
      <c r="D4361" s="9">
        <v>20000</v>
      </c>
    </row>
    <row r="4362" spans="1:4" x14ac:dyDescent="0.2">
      <c r="B4362" s="2" t="s">
        <v>67</v>
      </c>
      <c r="C4362" s="2" t="s">
        <v>68</v>
      </c>
      <c r="D4362" s="9">
        <v>106309</v>
      </c>
    </row>
    <row r="4363" spans="1:4" x14ac:dyDescent="0.2">
      <c r="B4363" s="2" t="s">
        <v>69</v>
      </c>
      <c r="C4363" s="2" t="s">
        <v>70</v>
      </c>
      <c r="D4363" s="13">
        <v>5000</v>
      </c>
    </row>
    <row r="4364" spans="1:4" x14ac:dyDescent="0.2">
      <c r="B4364" s="2"/>
      <c r="C4364" s="5" t="s">
        <v>121</v>
      </c>
      <c r="D4364" s="9">
        <f>SUM(D4359:D4363)</f>
        <v>147309</v>
      </c>
    </row>
    <row r="4365" spans="1:4" x14ac:dyDescent="0.2">
      <c r="B4365" s="2"/>
      <c r="C4365" s="2"/>
    </row>
    <row r="4366" spans="1:4" x14ac:dyDescent="0.2">
      <c r="B4366" s="2" t="s">
        <v>71</v>
      </c>
      <c r="C4366" s="2" t="s">
        <v>72</v>
      </c>
      <c r="D4366" s="13">
        <v>12000</v>
      </c>
    </row>
    <row r="4367" spans="1:4" x14ac:dyDescent="0.2">
      <c r="B4367" s="2"/>
      <c r="C4367" s="5" t="s">
        <v>122</v>
      </c>
      <c r="D4367" s="9">
        <f>SUM(D4366)</f>
        <v>12000</v>
      </c>
    </row>
    <row r="4368" spans="1:4" x14ac:dyDescent="0.2">
      <c r="B4368" s="2"/>
      <c r="C4368" s="2"/>
    </row>
    <row r="4369" spans="1:6" x14ac:dyDescent="0.2">
      <c r="B4369" s="27" t="s">
        <v>131</v>
      </c>
      <c r="C4369" s="27"/>
      <c r="D4369" s="11">
        <f>+D4364+D4367</f>
        <v>159309</v>
      </c>
    </row>
    <row r="4370" spans="1:6" x14ac:dyDescent="0.2">
      <c r="B4370" s="25"/>
      <c r="C4370" s="25"/>
      <c r="D4370" s="23"/>
    </row>
    <row r="4372" spans="1:6" ht="16.5" thickBot="1" x14ac:dyDescent="0.3">
      <c r="B4372" s="31" t="s">
        <v>184</v>
      </c>
      <c r="C4372" s="31"/>
      <c r="D4372" s="6">
        <f>+D4281+D4296+D4318+D4335+D4346+D4354+D4369+D4304</f>
        <v>4823122</v>
      </c>
    </row>
    <row r="4373" spans="1:6" ht="13.5" thickTop="1" x14ac:dyDescent="0.2"/>
    <row r="4374" spans="1:6" ht="13.5" thickBot="1" x14ac:dyDescent="0.25">
      <c r="B4374" s="2"/>
      <c r="C4374" s="2"/>
    </row>
    <row r="4375" spans="1:6" ht="18.75" thickBot="1" x14ac:dyDescent="0.3">
      <c r="A4375" s="28" t="s">
        <v>174</v>
      </c>
      <c r="B4375" s="29"/>
      <c r="C4375" s="29"/>
      <c r="D4375" s="30"/>
    </row>
    <row r="4376" spans="1:6" ht="18" x14ac:dyDescent="0.25">
      <c r="A4376" s="3"/>
      <c r="B4376" s="3"/>
      <c r="C4376" s="3"/>
      <c r="D4376" s="37"/>
    </row>
    <row r="4377" spans="1:6" x14ac:dyDescent="0.2">
      <c r="A4377" s="19" t="s">
        <v>105</v>
      </c>
      <c r="B4377" s="2"/>
      <c r="C4377" s="2"/>
    </row>
    <row r="4379" spans="1:6" x14ac:dyDescent="0.2">
      <c r="B4379" s="2" t="s">
        <v>119</v>
      </c>
      <c r="C4379" s="2" t="s">
        <v>91</v>
      </c>
      <c r="D4379" s="4">
        <v>4133589</v>
      </c>
    </row>
    <row r="4380" spans="1:6" x14ac:dyDescent="0.2">
      <c r="B4380" s="2"/>
      <c r="C4380" s="5" t="s">
        <v>120</v>
      </c>
      <c r="D4380" s="9">
        <f>SUM(D4379)</f>
        <v>4133589</v>
      </c>
    </row>
    <row r="4381" spans="1:6" x14ac:dyDescent="0.2">
      <c r="B4381" s="2"/>
      <c r="C4381" s="2"/>
    </row>
    <row r="4382" spans="1:6" x14ac:dyDescent="0.2">
      <c r="B4382" s="2" t="s">
        <v>1</v>
      </c>
      <c r="C4382" s="2" t="s">
        <v>2</v>
      </c>
      <c r="D4382" s="9">
        <v>750</v>
      </c>
    </row>
    <row r="4383" spans="1:6" x14ac:dyDescent="0.2">
      <c r="B4383" s="2" t="s">
        <v>11</v>
      </c>
      <c r="C4383" s="2" t="s">
        <v>12</v>
      </c>
      <c r="D4383" s="13">
        <v>7671</v>
      </c>
    </row>
    <row r="4384" spans="1:6" x14ac:dyDescent="0.2">
      <c r="B4384" s="2"/>
      <c r="C4384" s="5" t="s">
        <v>121</v>
      </c>
      <c r="D4384" s="9">
        <f>SUM(D4382:D4383)</f>
        <v>8421</v>
      </c>
      <c r="E4384" s="12"/>
      <c r="F4384" s="12"/>
    </row>
    <row r="4385" spans="1:4" x14ac:dyDescent="0.2">
      <c r="B4385" s="2"/>
      <c r="C4385" s="2"/>
    </row>
    <row r="4386" spans="1:4" x14ac:dyDescent="0.2">
      <c r="B4386" s="2" t="s">
        <v>15</v>
      </c>
      <c r="C4386" s="2" t="s">
        <v>16</v>
      </c>
      <c r="D4386" s="9">
        <v>1500</v>
      </c>
    </row>
    <row r="4387" spans="1:4" x14ac:dyDescent="0.2">
      <c r="B4387" s="2" t="s">
        <v>57</v>
      </c>
      <c r="C4387" s="2" t="s">
        <v>58</v>
      </c>
      <c r="D4387" s="9">
        <v>1620</v>
      </c>
    </row>
    <row r="4388" spans="1:4" x14ac:dyDescent="0.2">
      <c r="B4388" s="2" t="s">
        <v>25</v>
      </c>
      <c r="C4388" s="2" t="s">
        <v>26</v>
      </c>
      <c r="D4388" s="9">
        <v>1500</v>
      </c>
    </row>
    <row r="4389" spans="1:4" x14ac:dyDescent="0.2">
      <c r="B4389" s="2" t="s">
        <v>29</v>
      </c>
      <c r="C4389" s="2" t="s">
        <v>30</v>
      </c>
      <c r="D4389" s="13">
        <v>36743</v>
      </c>
    </row>
    <row r="4390" spans="1:4" x14ac:dyDescent="0.2">
      <c r="B4390" s="2"/>
      <c r="C4390" s="5" t="s">
        <v>122</v>
      </c>
      <c r="D4390" s="9">
        <f>SUM(D4386:D4389)</f>
        <v>41363</v>
      </c>
    </row>
    <row r="4391" spans="1:4" x14ac:dyDescent="0.2">
      <c r="B4391" s="2"/>
      <c r="C4391" s="2"/>
    </row>
    <row r="4392" spans="1:4" x14ac:dyDescent="0.2">
      <c r="B4392" s="2" t="s">
        <v>33</v>
      </c>
      <c r="C4392" s="2" t="s">
        <v>34</v>
      </c>
      <c r="D4392" s="13">
        <v>300</v>
      </c>
    </row>
    <row r="4393" spans="1:4" x14ac:dyDescent="0.2">
      <c r="B4393" s="2"/>
      <c r="C4393" s="5" t="s">
        <v>123</v>
      </c>
      <c r="D4393" s="9">
        <f>SUM(D4392)</f>
        <v>300</v>
      </c>
    </row>
    <row r="4394" spans="1:4" x14ac:dyDescent="0.2">
      <c r="B4394" s="2"/>
      <c r="C4394" s="2"/>
    </row>
    <row r="4395" spans="1:4" x14ac:dyDescent="0.2">
      <c r="B4395" s="27" t="s">
        <v>114</v>
      </c>
      <c r="C4395" s="27"/>
      <c r="D4395" s="11">
        <f>+D4380+D4384+D4390+D4393</f>
        <v>4183673</v>
      </c>
    </row>
    <row r="4397" spans="1:4" x14ac:dyDescent="0.2">
      <c r="B4397" s="2"/>
      <c r="C4397" s="2"/>
    </row>
    <row r="4398" spans="1:4" x14ac:dyDescent="0.2">
      <c r="A4398" s="19" t="s">
        <v>106</v>
      </c>
      <c r="B4398" s="2"/>
      <c r="C4398" s="2"/>
    </row>
    <row r="4400" spans="1:4" x14ac:dyDescent="0.2">
      <c r="B4400" s="2" t="s">
        <v>119</v>
      </c>
      <c r="C4400" s="2" t="s">
        <v>91</v>
      </c>
      <c r="D4400" s="13">
        <v>81417</v>
      </c>
    </row>
    <row r="4401" spans="1:6" x14ac:dyDescent="0.2">
      <c r="B4401" s="2"/>
      <c r="C4401" s="5" t="s">
        <v>120</v>
      </c>
      <c r="D4401" s="9">
        <f>SUM(D4400)</f>
        <v>81417</v>
      </c>
    </row>
    <row r="4402" spans="1:6" x14ac:dyDescent="0.2">
      <c r="B4402" s="2"/>
      <c r="C4402" s="2"/>
    </row>
    <row r="4403" spans="1:6" x14ac:dyDescent="0.2">
      <c r="B4403" s="2" t="s">
        <v>1</v>
      </c>
      <c r="C4403" s="2" t="s">
        <v>2</v>
      </c>
      <c r="D4403" s="13">
        <v>250</v>
      </c>
    </row>
    <row r="4404" spans="1:6" x14ac:dyDescent="0.2">
      <c r="B4404" s="2"/>
      <c r="C4404" s="5" t="s">
        <v>121</v>
      </c>
      <c r="D4404" s="9">
        <f>SUM(D4403)</f>
        <v>250</v>
      </c>
      <c r="E4404" s="12"/>
      <c r="F4404" s="12"/>
    </row>
    <row r="4405" spans="1:6" x14ac:dyDescent="0.2">
      <c r="B4405" s="2"/>
      <c r="C4405" s="2"/>
    </row>
    <row r="4406" spans="1:6" x14ac:dyDescent="0.2">
      <c r="B4406" s="2" t="s">
        <v>21</v>
      </c>
      <c r="C4406" s="2" t="s">
        <v>22</v>
      </c>
      <c r="D4406" s="13">
        <v>4500</v>
      </c>
    </row>
    <row r="4407" spans="1:6" x14ac:dyDescent="0.2">
      <c r="B4407" s="2"/>
      <c r="C4407" s="5" t="s">
        <v>122</v>
      </c>
      <c r="D4407" s="9">
        <f>SUM(D4406:D4406)</f>
        <v>4500</v>
      </c>
    </row>
    <row r="4408" spans="1:6" x14ac:dyDescent="0.2">
      <c r="B4408" s="2"/>
      <c r="C4408" s="2"/>
    </row>
    <row r="4409" spans="1:6" x14ac:dyDescent="0.2">
      <c r="B4409" s="27" t="s">
        <v>113</v>
      </c>
      <c r="C4409" s="27"/>
      <c r="D4409" s="11">
        <f>+D4401+D4404+D4407</f>
        <v>86167</v>
      </c>
    </row>
    <row r="4411" spans="1:6" x14ac:dyDescent="0.2">
      <c r="B4411" s="2"/>
      <c r="C4411" s="2"/>
    </row>
    <row r="4412" spans="1:6" x14ac:dyDescent="0.2">
      <c r="A4412" s="10" t="s">
        <v>107</v>
      </c>
      <c r="B4412" s="2"/>
      <c r="C4412" s="2"/>
    </row>
    <row r="4414" spans="1:6" x14ac:dyDescent="0.2">
      <c r="B4414" s="2" t="s">
        <v>119</v>
      </c>
      <c r="C4414" s="2" t="s">
        <v>91</v>
      </c>
      <c r="D4414" s="13">
        <v>148697</v>
      </c>
    </row>
    <row r="4415" spans="1:6" x14ac:dyDescent="0.2">
      <c r="B4415" s="2"/>
      <c r="C4415" s="5" t="s">
        <v>120</v>
      </c>
      <c r="D4415" s="9">
        <f>SUM(D4414)</f>
        <v>148697</v>
      </c>
    </row>
    <row r="4416" spans="1:6" x14ac:dyDescent="0.2">
      <c r="B4416" s="2"/>
      <c r="C4416" s="5"/>
    </row>
    <row r="4417" spans="1:6" x14ac:dyDescent="0.2">
      <c r="B4417" s="2" t="s">
        <v>21</v>
      </c>
      <c r="C4417" s="2" t="s">
        <v>22</v>
      </c>
      <c r="D4417" s="13">
        <v>1500</v>
      </c>
    </row>
    <row r="4418" spans="1:6" x14ac:dyDescent="0.2">
      <c r="B4418" s="2"/>
      <c r="C4418" s="5" t="s">
        <v>122</v>
      </c>
      <c r="D4418" s="9">
        <f>SUM(D4417)</f>
        <v>1500</v>
      </c>
    </row>
    <row r="4419" spans="1:6" x14ac:dyDescent="0.2">
      <c r="B4419" s="2"/>
      <c r="C4419" s="5"/>
    </row>
    <row r="4420" spans="1:6" x14ac:dyDescent="0.2">
      <c r="B4420" s="27" t="s">
        <v>125</v>
      </c>
      <c r="C4420" s="27"/>
      <c r="D4420" s="11">
        <f>+D4415+D4418</f>
        <v>150197</v>
      </c>
    </row>
    <row r="4422" spans="1:6" x14ac:dyDescent="0.2">
      <c r="B4422" s="2"/>
      <c r="C4422" s="2"/>
    </row>
    <row r="4423" spans="1:6" x14ac:dyDescent="0.2">
      <c r="A4423" s="19" t="s">
        <v>108</v>
      </c>
      <c r="B4423" s="2"/>
      <c r="C4423" s="2"/>
    </row>
    <row r="4425" spans="1:6" x14ac:dyDescent="0.2">
      <c r="B4425" s="2" t="s">
        <v>119</v>
      </c>
      <c r="C4425" s="2" t="s">
        <v>91</v>
      </c>
      <c r="D4425" s="13">
        <v>398701</v>
      </c>
    </row>
    <row r="4426" spans="1:6" x14ac:dyDescent="0.2">
      <c r="B4426" s="2"/>
      <c r="C4426" s="5" t="s">
        <v>120</v>
      </c>
      <c r="D4426" s="9">
        <f>SUM(D4425)</f>
        <v>398701</v>
      </c>
    </row>
    <row r="4427" spans="1:6" x14ac:dyDescent="0.2">
      <c r="B4427" s="2"/>
      <c r="C4427" s="2"/>
    </row>
    <row r="4428" spans="1:6" x14ac:dyDescent="0.2">
      <c r="B4428" s="2" t="s">
        <v>29</v>
      </c>
      <c r="C4428" s="2" t="s">
        <v>30</v>
      </c>
      <c r="D4428" s="13">
        <v>2000</v>
      </c>
    </row>
    <row r="4429" spans="1:6" x14ac:dyDescent="0.2">
      <c r="B4429" s="2"/>
      <c r="C4429" s="5" t="s">
        <v>122</v>
      </c>
      <c r="D4429" s="9">
        <f>SUM(D4428)</f>
        <v>2000</v>
      </c>
      <c r="E4429" s="12"/>
      <c r="F4429" s="12"/>
    </row>
    <row r="4430" spans="1:6" x14ac:dyDescent="0.2">
      <c r="B4430" s="2"/>
      <c r="C4430" s="2"/>
    </row>
    <row r="4431" spans="1:6" x14ac:dyDescent="0.2">
      <c r="B4431" s="27" t="s">
        <v>126</v>
      </c>
      <c r="C4431" s="27"/>
      <c r="D4431" s="11">
        <f>+D4426+D4429</f>
        <v>400701</v>
      </c>
    </row>
    <row r="4433" spans="1:4" x14ac:dyDescent="0.2">
      <c r="B4433" s="2"/>
      <c r="C4433" s="2"/>
    </row>
    <row r="4434" spans="1:4" x14ac:dyDescent="0.2">
      <c r="A4434" s="19" t="s">
        <v>109</v>
      </c>
      <c r="B4434" s="2"/>
      <c r="C4434" s="2"/>
    </row>
    <row r="4436" spans="1:4" x14ac:dyDescent="0.2">
      <c r="B4436" s="2" t="s">
        <v>119</v>
      </c>
      <c r="C4436" s="2" t="s">
        <v>91</v>
      </c>
      <c r="D4436" s="13">
        <v>77274</v>
      </c>
    </row>
    <row r="4437" spans="1:4" x14ac:dyDescent="0.2">
      <c r="B4437" s="2"/>
      <c r="C4437" s="5" t="s">
        <v>120</v>
      </c>
      <c r="D4437" s="9">
        <f>SUM(D4436)</f>
        <v>77274</v>
      </c>
    </row>
    <row r="4438" spans="1:4" x14ac:dyDescent="0.2">
      <c r="B4438" s="2"/>
      <c r="C4438" s="2"/>
    </row>
    <row r="4439" spans="1:4" x14ac:dyDescent="0.2">
      <c r="B4439" s="2" t="s">
        <v>15</v>
      </c>
      <c r="C4439" s="2" t="s">
        <v>16</v>
      </c>
      <c r="D4439" s="9">
        <v>50</v>
      </c>
    </row>
    <row r="4440" spans="1:4" x14ac:dyDescent="0.2">
      <c r="B4440" s="2" t="s">
        <v>21</v>
      </c>
      <c r="C4440" s="2" t="s">
        <v>22</v>
      </c>
      <c r="D4440" s="9">
        <v>150</v>
      </c>
    </row>
    <row r="4441" spans="1:4" x14ac:dyDescent="0.2">
      <c r="B4441" s="2" t="s">
        <v>29</v>
      </c>
      <c r="C4441" s="2" t="s">
        <v>30</v>
      </c>
      <c r="D4441" s="13">
        <v>950</v>
      </c>
    </row>
    <row r="4442" spans="1:4" x14ac:dyDescent="0.2">
      <c r="B4442" s="2"/>
      <c r="C4442" s="5" t="s">
        <v>122</v>
      </c>
      <c r="D4442" s="9">
        <f>SUM(D4439:D4441)</f>
        <v>1150</v>
      </c>
    </row>
    <row r="4443" spans="1:4" x14ac:dyDescent="0.2">
      <c r="B4443" s="2"/>
      <c r="C4443" s="2"/>
    </row>
    <row r="4444" spans="1:4" x14ac:dyDescent="0.2">
      <c r="B4444" s="2" t="s">
        <v>31</v>
      </c>
      <c r="C4444" s="2" t="s">
        <v>32</v>
      </c>
      <c r="D4444" s="9">
        <v>100</v>
      </c>
    </row>
    <row r="4445" spans="1:4" x14ac:dyDescent="0.2">
      <c r="B4445" s="2" t="s">
        <v>42</v>
      </c>
      <c r="C4445" s="2" t="s">
        <v>280</v>
      </c>
      <c r="D4445" s="13">
        <v>75</v>
      </c>
    </row>
    <row r="4446" spans="1:4" x14ac:dyDescent="0.2">
      <c r="B4446" s="2"/>
      <c r="C4446" s="5" t="s">
        <v>123</v>
      </c>
      <c r="D4446" s="9">
        <f>SUM(D4444:D4445)</f>
        <v>175</v>
      </c>
    </row>
    <row r="4447" spans="1:4" x14ac:dyDescent="0.2">
      <c r="B4447" s="2"/>
      <c r="C4447" s="2"/>
    </row>
    <row r="4448" spans="1:4" x14ac:dyDescent="0.2">
      <c r="B4448" s="27" t="s">
        <v>127</v>
      </c>
      <c r="C4448" s="27"/>
      <c r="D4448" s="11">
        <f>+D4437+D4442+D4446</f>
        <v>78599</v>
      </c>
    </row>
    <row r="4450" spans="1:4" x14ac:dyDescent="0.2">
      <c r="B4450" s="2"/>
      <c r="C4450" s="2"/>
    </row>
    <row r="4451" spans="1:4" x14ac:dyDescent="0.2">
      <c r="A4451" s="19" t="s">
        <v>111</v>
      </c>
      <c r="B4451" s="2"/>
      <c r="C4451" s="2"/>
    </row>
    <row r="4453" spans="1:4" x14ac:dyDescent="0.2">
      <c r="B4453" s="2" t="s">
        <v>119</v>
      </c>
      <c r="C4453" s="2" t="s">
        <v>91</v>
      </c>
      <c r="D4453" s="13">
        <v>114324</v>
      </c>
    </row>
    <row r="4454" spans="1:4" x14ac:dyDescent="0.2">
      <c r="B4454" s="2"/>
      <c r="C4454" s="5" t="s">
        <v>120</v>
      </c>
      <c r="D4454" s="9">
        <f>SUM(D4453)</f>
        <v>114324</v>
      </c>
    </row>
    <row r="4455" spans="1:4" x14ac:dyDescent="0.2">
      <c r="B4455" s="2"/>
      <c r="C4455" s="2"/>
    </row>
    <row r="4456" spans="1:4" x14ac:dyDescent="0.2">
      <c r="B4456" s="2" t="s">
        <v>29</v>
      </c>
      <c r="C4456" s="2" t="s">
        <v>30</v>
      </c>
      <c r="D4456" s="13">
        <v>1600</v>
      </c>
    </row>
    <row r="4457" spans="1:4" x14ac:dyDescent="0.2">
      <c r="B4457" s="2"/>
      <c r="C4457" s="5" t="s">
        <v>122</v>
      </c>
      <c r="D4457" s="9">
        <f>SUM(D4456)</f>
        <v>1600</v>
      </c>
    </row>
    <row r="4458" spans="1:4" x14ac:dyDescent="0.2">
      <c r="B4458" s="2"/>
      <c r="C4458" s="2"/>
    </row>
    <row r="4459" spans="1:4" x14ac:dyDescent="0.2">
      <c r="B4459" s="27" t="s">
        <v>129</v>
      </c>
      <c r="C4459" s="27"/>
      <c r="D4459" s="11">
        <f>+D4454+D4457</f>
        <v>115924</v>
      </c>
    </row>
    <row r="4461" spans="1:4" x14ac:dyDescent="0.2">
      <c r="B4461" s="2"/>
      <c r="C4461" s="2"/>
    </row>
    <row r="4462" spans="1:4" x14ac:dyDescent="0.2">
      <c r="A4462" s="19" t="s">
        <v>90</v>
      </c>
      <c r="B4462" s="2"/>
      <c r="C4462" s="2"/>
    </row>
    <row r="4464" spans="1:4" x14ac:dyDescent="0.2">
      <c r="B4464" s="2" t="s">
        <v>119</v>
      </c>
      <c r="C4464" s="2" t="s">
        <v>91</v>
      </c>
      <c r="D4464" s="13">
        <v>1059</v>
      </c>
    </row>
    <row r="4465" spans="1:6" x14ac:dyDescent="0.2">
      <c r="B4465" s="2"/>
      <c r="C4465" s="5" t="s">
        <v>120</v>
      </c>
      <c r="D4465" s="9">
        <f>SUM(D4464)</f>
        <v>1059</v>
      </c>
    </row>
    <row r="4466" spans="1:6" x14ac:dyDescent="0.2">
      <c r="B4466" s="2"/>
      <c r="C4466" s="2"/>
    </row>
    <row r="4467" spans="1:6" x14ac:dyDescent="0.2">
      <c r="B4467" s="27" t="s">
        <v>130</v>
      </c>
      <c r="C4467" s="27"/>
      <c r="D4467" s="11">
        <f>+D4465</f>
        <v>1059</v>
      </c>
    </row>
    <row r="4469" spans="1:6" x14ac:dyDescent="0.2">
      <c r="B4469" s="2"/>
      <c r="C4469" s="2"/>
    </row>
    <row r="4470" spans="1:6" x14ac:dyDescent="0.2">
      <c r="A4470" s="19" t="s">
        <v>102</v>
      </c>
      <c r="B4470" s="2"/>
      <c r="C4470" s="2"/>
    </row>
    <row r="4472" spans="1:6" x14ac:dyDescent="0.2">
      <c r="B4472" s="2" t="s">
        <v>3</v>
      </c>
      <c r="C4472" s="2" t="s">
        <v>4</v>
      </c>
      <c r="D4472" s="9">
        <v>1000</v>
      </c>
    </row>
    <row r="4473" spans="1:6" x14ac:dyDescent="0.2">
      <c r="B4473" s="2" t="s">
        <v>65</v>
      </c>
      <c r="C4473" s="2" t="s">
        <v>66</v>
      </c>
      <c r="D4473" s="9">
        <v>10000</v>
      </c>
    </row>
    <row r="4474" spans="1:6" x14ac:dyDescent="0.2">
      <c r="B4474" s="2" t="s">
        <v>7</v>
      </c>
      <c r="C4474" s="2" t="s">
        <v>8</v>
      </c>
      <c r="D4474" s="9">
        <v>13000</v>
      </c>
    </row>
    <row r="4475" spans="1:6" x14ac:dyDescent="0.2">
      <c r="B4475" s="2" t="s">
        <v>67</v>
      </c>
      <c r="C4475" s="2" t="s">
        <v>68</v>
      </c>
      <c r="D4475" s="9">
        <v>73000</v>
      </c>
    </row>
    <row r="4476" spans="1:6" x14ac:dyDescent="0.2">
      <c r="B4476" s="2" t="s">
        <v>69</v>
      </c>
      <c r="C4476" s="2" t="s">
        <v>70</v>
      </c>
      <c r="D4476" s="13">
        <v>5000</v>
      </c>
    </row>
    <row r="4477" spans="1:6" x14ac:dyDescent="0.2">
      <c r="B4477" s="2"/>
      <c r="C4477" s="5" t="s">
        <v>121</v>
      </c>
      <c r="D4477" s="9">
        <f>SUM(D4472:D4476)</f>
        <v>102000</v>
      </c>
      <c r="E4477" s="12"/>
      <c r="F4477" s="12"/>
    </row>
    <row r="4478" spans="1:6" x14ac:dyDescent="0.2">
      <c r="B4478" s="2"/>
      <c r="C4478" s="2"/>
    </row>
    <row r="4479" spans="1:6" x14ac:dyDescent="0.2">
      <c r="B4479" s="2" t="s">
        <v>71</v>
      </c>
      <c r="C4479" s="2" t="s">
        <v>72</v>
      </c>
      <c r="D4479" s="13">
        <v>10000</v>
      </c>
    </row>
    <row r="4480" spans="1:6" x14ac:dyDescent="0.2">
      <c r="B4480" s="2"/>
      <c r="C4480" s="5" t="s">
        <v>122</v>
      </c>
      <c r="D4480" s="9">
        <f>SUM(D4479)</f>
        <v>10000</v>
      </c>
    </row>
    <row r="4481" spans="1:6" x14ac:dyDescent="0.2">
      <c r="B4481" s="2"/>
      <c r="C4481" s="2"/>
    </row>
    <row r="4482" spans="1:6" x14ac:dyDescent="0.2">
      <c r="B4482" s="27" t="s">
        <v>131</v>
      </c>
      <c r="C4482" s="27"/>
      <c r="D4482" s="11">
        <f>+D4477+D4480</f>
        <v>112000</v>
      </c>
    </row>
    <row r="4484" spans="1:6" ht="16.5" thickBot="1" x14ac:dyDescent="0.3">
      <c r="B4484" s="31" t="s">
        <v>183</v>
      </c>
      <c r="C4484" s="31"/>
      <c r="D4484" s="6">
        <f>+D4395+D4409+D4431+D4448+D4459+D4467+D4482+D4420</f>
        <v>5128320</v>
      </c>
    </row>
    <row r="4485" spans="1:6" ht="13.5" thickTop="1" x14ac:dyDescent="0.2"/>
    <row r="4486" spans="1:6" ht="13.5" thickBot="1" x14ac:dyDescent="0.25">
      <c r="B4486" s="2"/>
      <c r="C4486" s="2"/>
    </row>
    <row r="4487" spans="1:6" ht="18.75" thickBot="1" x14ac:dyDescent="0.3">
      <c r="A4487" s="28" t="s">
        <v>173</v>
      </c>
      <c r="B4487" s="29"/>
      <c r="C4487" s="29"/>
      <c r="D4487" s="30"/>
    </row>
    <row r="4488" spans="1:6" ht="18" x14ac:dyDescent="0.25">
      <c r="A4488" s="3"/>
      <c r="B4488" s="3"/>
      <c r="C4488" s="3"/>
      <c r="D4488" s="37"/>
    </row>
    <row r="4489" spans="1:6" x14ac:dyDescent="0.2">
      <c r="A4489" s="19" t="s">
        <v>105</v>
      </c>
      <c r="B4489" s="2"/>
      <c r="C4489" s="2"/>
    </row>
    <row r="4491" spans="1:6" x14ac:dyDescent="0.2">
      <c r="B4491" s="2" t="s">
        <v>119</v>
      </c>
      <c r="C4491" s="2" t="s">
        <v>91</v>
      </c>
      <c r="D4491" s="4">
        <v>3472923</v>
      </c>
    </row>
    <row r="4492" spans="1:6" x14ac:dyDescent="0.2">
      <c r="B4492" s="2"/>
      <c r="C4492" s="5" t="s">
        <v>120</v>
      </c>
      <c r="D4492" s="9">
        <f>SUM(D4491)</f>
        <v>3472923</v>
      </c>
    </row>
    <row r="4493" spans="1:6" x14ac:dyDescent="0.2">
      <c r="B4493" s="2"/>
      <c r="C4493" s="2"/>
    </row>
    <row r="4494" spans="1:6" x14ac:dyDescent="0.2">
      <c r="B4494" s="2" t="s">
        <v>1</v>
      </c>
      <c r="C4494" s="2" t="s">
        <v>2</v>
      </c>
      <c r="D4494" s="9">
        <v>750</v>
      </c>
    </row>
    <row r="4495" spans="1:6" x14ac:dyDescent="0.2">
      <c r="B4495" s="2" t="s">
        <v>11</v>
      </c>
      <c r="C4495" s="2" t="s">
        <v>12</v>
      </c>
      <c r="D4495" s="13">
        <v>7371</v>
      </c>
    </row>
    <row r="4496" spans="1:6" x14ac:dyDescent="0.2">
      <c r="B4496" s="2"/>
      <c r="C4496" s="5" t="s">
        <v>121</v>
      </c>
      <c r="D4496" s="9">
        <f>SUM(D4494:D4495)</f>
        <v>8121</v>
      </c>
      <c r="E4496" s="12"/>
      <c r="F4496" s="12"/>
    </row>
    <row r="4497" spans="1:4" x14ac:dyDescent="0.2">
      <c r="B4497" s="2"/>
      <c r="C4497" s="2"/>
    </row>
    <row r="4498" spans="1:4" x14ac:dyDescent="0.2">
      <c r="B4498" s="2" t="s">
        <v>57</v>
      </c>
      <c r="C4498" s="2" t="s">
        <v>58</v>
      </c>
      <c r="D4498" s="9">
        <v>900</v>
      </c>
    </row>
    <row r="4499" spans="1:4" x14ac:dyDescent="0.2">
      <c r="B4499" s="2" t="s">
        <v>25</v>
      </c>
      <c r="C4499" s="2" t="s">
        <v>26</v>
      </c>
      <c r="D4499" s="9">
        <v>2000</v>
      </c>
    </row>
    <row r="4500" spans="1:4" x14ac:dyDescent="0.2">
      <c r="B4500" s="2" t="s">
        <v>29</v>
      </c>
      <c r="C4500" s="2" t="s">
        <v>30</v>
      </c>
      <c r="D4500" s="13">
        <v>41761</v>
      </c>
    </row>
    <row r="4501" spans="1:4" x14ac:dyDescent="0.2">
      <c r="B4501" s="2"/>
      <c r="C4501" s="5" t="s">
        <v>122</v>
      </c>
      <c r="D4501" s="9">
        <f>SUM(D4498:D4500)</f>
        <v>44661</v>
      </c>
    </row>
    <row r="4502" spans="1:4" x14ac:dyDescent="0.2">
      <c r="B4502" s="2"/>
      <c r="C4502" s="5"/>
    </row>
    <row r="4503" spans="1:4" x14ac:dyDescent="0.2">
      <c r="B4503" s="2" t="s">
        <v>45</v>
      </c>
      <c r="C4503" s="2" t="s">
        <v>46</v>
      </c>
      <c r="D4503" s="13">
        <v>1000</v>
      </c>
    </row>
    <row r="4504" spans="1:4" x14ac:dyDescent="0.2">
      <c r="B4504" s="2"/>
      <c r="C4504" s="5" t="s">
        <v>123</v>
      </c>
      <c r="D4504" s="9">
        <f>+D4503</f>
        <v>1000</v>
      </c>
    </row>
    <row r="4505" spans="1:4" x14ac:dyDescent="0.2">
      <c r="B4505" s="2"/>
      <c r="C4505" s="2"/>
    </row>
    <row r="4506" spans="1:4" x14ac:dyDescent="0.2">
      <c r="B4506" s="27" t="s">
        <v>114</v>
      </c>
      <c r="C4506" s="27"/>
      <c r="D4506" s="11">
        <f>+D4492+D4496+D4501+D4504</f>
        <v>3526705</v>
      </c>
    </row>
    <row r="4508" spans="1:4" x14ac:dyDescent="0.2">
      <c r="B4508" s="2"/>
      <c r="C4508" s="2"/>
    </row>
    <row r="4509" spans="1:4" x14ac:dyDescent="0.2">
      <c r="A4509" s="19" t="s">
        <v>106</v>
      </c>
      <c r="B4509" s="2"/>
      <c r="C4509" s="2"/>
    </row>
    <row r="4511" spans="1:4" x14ac:dyDescent="0.2">
      <c r="B4511" s="2" t="s">
        <v>119</v>
      </c>
      <c r="C4511" s="2" t="s">
        <v>91</v>
      </c>
      <c r="D4511" s="13">
        <v>85572</v>
      </c>
    </row>
    <row r="4512" spans="1:4" x14ac:dyDescent="0.2">
      <c r="B4512" s="2"/>
      <c r="C4512" s="5" t="s">
        <v>120</v>
      </c>
      <c r="D4512" s="9">
        <f>SUM(D4511)</f>
        <v>85572</v>
      </c>
    </row>
    <row r="4513" spans="1:6" x14ac:dyDescent="0.2">
      <c r="B4513" s="2"/>
      <c r="C4513" s="2"/>
    </row>
    <row r="4514" spans="1:6" x14ac:dyDescent="0.2">
      <c r="B4514" s="2" t="s">
        <v>1</v>
      </c>
      <c r="C4514" s="2" t="s">
        <v>2</v>
      </c>
      <c r="D4514" s="13">
        <v>250</v>
      </c>
    </row>
    <row r="4515" spans="1:6" x14ac:dyDescent="0.2">
      <c r="B4515" s="2"/>
      <c r="C4515" s="5" t="s">
        <v>121</v>
      </c>
      <c r="D4515" s="9">
        <f>SUM(D4514:D4514)</f>
        <v>250</v>
      </c>
      <c r="E4515" s="12"/>
      <c r="F4515" s="12"/>
    </row>
    <row r="4516" spans="1:6" x14ac:dyDescent="0.2">
      <c r="B4516" s="2"/>
      <c r="C4516" s="2"/>
    </row>
    <row r="4517" spans="1:6" x14ac:dyDescent="0.2">
      <c r="B4517" s="2" t="s">
        <v>21</v>
      </c>
      <c r="C4517" s="2" t="s">
        <v>22</v>
      </c>
      <c r="D4517" s="13">
        <v>5000</v>
      </c>
    </row>
    <row r="4518" spans="1:6" x14ac:dyDescent="0.2">
      <c r="B4518" s="2"/>
      <c r="C4518" s="5" t="s">
        <v>122</v>
      </c>
      <c r="D4518" s="9">
        <f>SUM(D4517:D4517)</f>
        <v>5000</v>
      </c>
    </row>
    <row r="4519" spans="1:6" x14ac:dyDescent="0.2">
      <c r="B4519" s="2"/>
      <c r="C4519" s="2"/>
    </row>
    <row r="4520" spans="1:6" x14ac:dyDescent="0.2">
      <c r="B4520" s="27" t="s">
        <v>113</v>
      </c>
      <c r="C4520" s="27"/>
      <c r="D4520" s="11">
        <f>+D4512+D4515+D4518</f>
        <v>90822</v>
      </c>
    </row>
    <row r="4521" spans="1:6" x14ac:dyDescent="0.2">
      <c r="B4521" s="25"/>
      <c r="C4521" s="25"/>
      <c r="D4521" s="23"/>
    </row>
    <row r="4522" spans="1:6" x14ac:dyDescent="0.2">
      <c r="B4522" s="25"/>
      <c r="C4522" s="25"/>
      <c r="D4522" s="23"/>
    </row>
    <row r="4523" spans="1:6" x14ac:dyDescent="0.2">
      <c r="A4523" s="10" t="s">
        <v>107</v>
      </c>
      <c r="B4523" s="2"/>
      <c r="C4523" s="2"/>
    </row>
    <row r="4525" spans="1:6" x14ac:dyDescent="0.2">
      <c r="B4525" s="2" t="s">
        <v>119</v>
      </c>
      <c r="C4525" s="2" t="s">
        <v>91</v>
      </c>
      <c r="D4525" s="13">
        <v>151467</v>
      </c>
    </row>
    <row r="4526" spans="1:6" x14ac:dyDescent="0.2">
      <c r="B4526" s="2"/>
      <c r="C4526" s="5" t="s">
        <v>120</v>
      </c>
      <c r="D4526" s="9">
        <f>SUM(D4525)</f>
        <v>151467</v>
      </c>
    </row>
    <row r="4527" spans="1:6" x14ac:dyDescent="0.2">
      <c r="B4527" s="2"/>
      <c r="C4527" s="5"/>
    </row>
    <row r="4528" spans="1:6" x14ac:dyDescent="0.2">
      <c r="B4528" s="27" t="s">
        <v>125</v>
      </c>
      <c r="C4528" s="27"/>
      <c r="D4528" s="11">
        <f>+D4526</f>
        <v>151467</v>
      </c>
    </row>
    <row r="4529" spans="1:6" x14ac:dyDescent="0.2">
      <c r="B4529" s="25"/>
      <c r="C4529" s="25"/>
      <c r="D4529" s="23"/>
    </row>
    <row r="4530" spans="1:6" x14ac:dyDescent="0.2">
      <c r="B4530" s="25"/>
      <c r="C4530" s="25"/>
      <c r="D4530" s="23"/>
    </row>
    <row r="4531" spans="1:6" x14ac:dyDescent="0.2">
      <c r="A4531" s="19" t="s">
        <v>108</v>
      </c>
      <c r="B4531" s="2"/>
      <c r="C4531" s="2"/>
    </row>
    <row r="4533" spans="1:6" x14ac:dyDescent="0.2">
      <c r="B4533" s="2" t="s">
        <v>119</v>
      </c>
      <c r="C4533" s="2" t="s">
        <v>91</v>
      </c>
      <c r="D4533" s="13">
        <v>355987</v>
      </c>
    </row>
    <row r="4534" spans="1:6" x14ac:dyDescent="0.2">
      <c r="B4534" s="2"/>
      <c r="C4534" s="5" t="s">
        <v>120</v>
      </c>
      <c r="D4534" s="9">
        <f>SUM(D4533)</f>
        <v>355987</v>
      </c>
    </row>
    <row r="4535" spans="1:6" x14ac:dyDescent="0.2">
      <c r="B4535" s="2"/>
      <c r="C4535" s="2"/>
    </row>
    <row r="4536" spans="1:6" x14ac:dyDescent="0.2">
      <c r="B4536" s="2" t="s">
        <v>29</v>
      </c>
      <c r="C4536" s="2" t="s">
        <v>30</v>
      </c>
      <c r="D4536" s="13">
        <v>1000</v>
      </c>
    </row>
    <row r="4537" spans="1:6" x14ac:dyDescent="0.2">
      <c r="B4537" s="2"/>
      <c r="C4537" s="5" t="s">
        <v>122</v>
      </c>
      <c r="D4537" s="9">
        <f>SUM(D4536:D4536)</f>
        <v>1000</v>
      </c>
      <c r="E4537" s="12"/>
      <c r="F4537" s="12"/>
    </row>
    <row r="4538" spans="1:6" x14ac:dyDescent="0.2">
      <c r="B4538" s="2"/>
      <c r="C4538" s="2"/>
    </row>
    <row r="4539" spans="1:6" x14ac:dyDescent="0.2">
      <c r="B4539" s="2" t="s">
        <v>31</v>
      </c>
      <c r="C4539" s="2" t="s">
        <v>32</v>
      </c>
      <c r="D4539" s="9">
        <v>1000</v>
      </c>
    </row>
    <row r="4540" spans="1:6" x14ac:dyDescent="0.2">
      <c r="B4540" s="2" t="s">
        <v>40</v>
      </c>
      <c r="C4540" s="2" t="s">
        <v>41</v>
      </c>
      <c r="D4540" s="13">
        <v>500</v>
      </c>
    </row>
    <row r="4541" spans="1:6" x14ac:dyDescent="0.2">
      <c r="B4541" s="2"/>
      <c r="C4541" s="5" t="s">
        <v>123</v>
      </c>
      <c r="D4541" s="9">
        <f>SUM(D4539:D4540)</f>
        <v>1500</v>
      </c>
    </row>
    <row r="4542" spans="1:6" x14ac:dyDescent="0.2">
      <c r="B4542" s="2"/>
      <c r="C4542" s="2"/>
    </row>
    <row r="4543" spans="1:6" x14ac:dyDescent="0.2">
      <c r="B4543" s="27" t="s">
        <v>126</v>
      </c>
      <c r="C4543" s="27"/>
      <c r="D4543" s="11">
        <f>+D4534+D4537+D4541</f>
        <v>358487</v>
      </c>
    </row>
    <row r="4545" spans="1:4" x14ac:dyDescent="0.2">
      <c r="B4545" s="2"/>
      <c r="C4545" s="2"/>
    </row>
    <row r="4546" spans="1:4" x14ac:dyDescent="0.2">
      <c r="A4546" s="19" t="s">
        <v>109</v>
      </c>
      <c r="B4546" s="2"/>
      <c r="C4546" s="2"/>
    </row>
    <row r="4548" spans="1:4" x14ac:dyDescent="0.2">
      <c r="B4548" s="2" t="s">
        <v>119</v>
      </c>
      <c r="C4548" s="2" t="s">
        <v>91</v>
      </c>
      <c r="D4548" s="13">
        <v>86106</v>
      </c>
    </row>
    <row r="4549" spans="1:4" x14ac:dyDescent="0.2">
      <c r="B4549" s="2"/>
      <c r="C4549" s="5" t="s">
        <v>120</v>
      </c>
      <c r="D4549" s="9">
        <f>SUM(D4548)</f>
        <v>86106</v>
      </c>
    </row>
    <row r="4550" spans="1:4" x14ac:dyDescent="0.2">
      <c r="B4550" s="2"/>
      <c r="C4550" s="2"/>
    </row>
    <row r="4551" spans="1:4" x14ac:dyDescent="0.2">
      <c r="B4551" s="2" t="s">
        <v>15</v>
      </c>
      <c r="C4551" s="2" t="s">
        <v>16</v>
      </c>
      <c r="D4551" s="9">
        <v>50</v>
      </c>
    </row>
    <row r="4552" spans="1:4" x14ac:dyDescent="0.2">
      <c r="B4552" s="2" t="s">
        <v>21</v>
      </c>
      <c r="C4552" s="2" t="s">
        <v>22</v>
      </c>
      <c r="D4552" s="9">
        <v>150</v>
      </c>
    </row>
    <row r="4553" spans="1:4" x14ac:dyDescent="0.2">
      <c r="B4553" s="2" t="s">
        <v>29</v>
      </c>
      <c r="C4553" s="2" t="s">
        <v>30</v>
      </c>
      <c r="D4553" s="13">
        <v>350</v>
      </c>
    </row>
    <row r="4554" spans="1:4" x14ac:dyDescent="0.2">
      <c r="B4554" s="2"/>
      <c r="C4554" s="5" t="s">
        <v>122</v>
      </c>
      <c r="D4554" s="9">
        <f>SUM(D4551:D4553)</f>
        <v>550</v>
      </c>
    </row>
    <row r="4555" spans="1:4" x14ac:dyDescent="0.2">
      <c r="B4555" s="2"/>
      <c r="C4555" s="2"/>
    </row>
    <row r="4556" spans="1:4" x14ac:dyDescent="0.2">
      <c r="B4556" s="2" t="s">
        <v>31</v>
      </c>
      <c r="C4556" s="2" t="s">
        <v>32</v>
      </c>
      <c r="D4556" s="9">
        <v>100</v>
      </c>
    </row>
    <row r="4557" spans="1:4" x14ac:dyDescent="0.2">
      <c r="B4557" s="2" t="s">
        <v>42</v>
      </c>
      <c r="C4557" s="2" t="s">
        <v>280</v>
      </c>
      <c r="D4557" s="13">
        <v>75</v>
      </c>
    </row>
    <row r="4558" spans="1:4" x14ac:dyDescent="0.2">
      <c r="B4558" s="2"/>
      <c r="C4558" s="5" t="s">
        <v>123</v>
      </c>
      <c r="D4558" s="9">
        <f>SUM(D4556:D4557)</f>
        <v>175</v>
      </c>
    </row>
    <row r="4559" spans="1:4" x14ac:dyDescent="0.2">
      <c r="B4559" s="2"/>
      <c r="C4559" s="2"/>
    </row>
    <row r="4560" spans="1:4" x14ac:dyDescent="0.2">
      <c r="B4560" s="27" t="s">
        <v>127</v>
      </c>
      <c r="C4560" s="27"/>
      <c r="D4560" s="11">
        <f>+D4549+D4554+D4558</f>
        <v>86831</v>
      </c>
    </row>
    <row r="4562" spans="1:4" x14ac:dyDescent="0.2">
      <c r="B4562" s="2"/>
      <c r="C4562" s="2"/>
    </row>
    <row r="4563" spans="1:4" x14ac:dyDescent="0.2">
      <c r="A4563" s="19" t="s">
        <v>111</v>
      </c>
      <c r="B4563" s="2"/>
      <c r="C4563" s="2"/>
    </row>
    <row r="4565" spans="1:4" x14ac:dyDescent="0.2">
      <c r="B4565" s="2" t="s">
        <v>119</v>
      </c>
      <c r="C4565" s="2" t="s">
        <v>91</v>
      </c>
      <c r="D4565" s="13">
        <v>100200</v>
      </c>
    </row>
    <row r="4566" spans="1:4" x14ac:dyDescent="0.2">
      <c r="B4566" s="2"/>
      <c r="C4566" s="5" t="s">
        <v>120</v>
      </c>
      <c r="D4566" s="9">
        <f>SUM(D4565)</f>
        <v>100200</v>
      </c>
    </row>
    <row r="4567" spans="1:4" x14ac:dyDescent="0.2">
      <c r="B4567" s="2"/>
      <c r="C4567" s="2"/>
      <c r="D4567" s="23"/>
    </row>
    <row r="4568" spans="1:4" x14ac:dyDescent="0.2">
      <c r="B4568" s="2" t="s">
        <v>29</v>
      </c>
      <c r="C4568" s="2" t="s">
        <v>30</v>
      </c>
      <c r="D4568" s="13">
        <v>800</v>
      </c>
    </row>
    <row r="4569" spans="1:4" x14ac:dyDescent="0.2">
      <c r="B4569" s="2"/>
      <c r="C4569" s="5" t="s">
        <v>122</v>
      </c>
      <c r="D4569" s="9">
        <f>SUM(D4568)</f>
        <v>800</v>
      </c>
    </row>
    <row r="4570" spans="1:4" x14ac:dyDescent="0.2">
      <c r="B4570" s="2"/>
      <c r="C4570" s="2"/>
    </row>
    <row r="4571" spans="1:4" x14ac:dyDescent="0.2">
      <c r="B4571" s="27" t="s">
        <v>129</v>
      </c>
      <c r="C4571" s="27"/>
      <c r="D4571" s="11">
        <f>+D4566+D4569</f>
        <v>101000</v>
      </c>
    </row>
    <row r="4573" spans="1:4" x14ac:dyDescent="0.2">
      <c r="B4573" s="2"/>
      <c r="C4573" s="2"/>
    </row>
    <row r="4574" spans="1:4" x14ac:dyDescent="0.2">
      <c r="A4574" s="19" t="s">
        <v>90</v>
      </c>
      <c r="B4574" s="2"/>
      <c r="C4574" s="2"/>
    </row>
    <row r="4576" spans="1:4" x14ac:dyDescent="0.2">
      <c r="B4576" s="2" t="s">
        <v>119</v>
      </c>
      <c r="C4576" s="2" t="s">
        <v>91</v>
      </c>
      <c r="D4576" s="13">
        <v>1066</v>
      </c>
    </row>
    <row r="4577" spans="1:6" x14ac:dyDescent="0.2">
      <c r="B4577" s="2"/>
      <c r="C4577" s="5" t="s">
        <v>120</v>
      </c>
      <c r="D4577" s="9">
        <f>SUM(D4576)</f>
        <v>1066</v>
      </c>
    </row>
    <row r="4578" spans="1:6" x14ac:dyDescent="0.2">
      <c r="B4578" s="2"/>
      <c r="C4578" s="2"/>
    </row>
    <row r="4579" spans="1:6" x14ac:dyDescent="0.2">
      <c r="B4579" s="27" t="s">
        <v>130</v>
      </c>
      <c r="C4579" s="27"/>
      <c r="D4579" s="11">
        <f>+D4577</f>
        <v>1066</v>
      </c>
    </row>
    <row r="4581" spans="1:6" x14ac:dyDescent="0.2">
      <c r="B4581" s="2"/>
      <c r="C4581" s="2"/>
    </row>
    <row r="4582" spans="1:6" x14ac:dyDescent="0.2">
      <c r="A4582" s="19" t="s">
        <v>102</v>
      </c>
      <c r="B4582" s="2"/>
      <c r="C4582" s="2"/>
    </row>
    <row r="4584" spans="1:6" x14ac:dyDescent="0.2">
      <c r="B4584" s="2" t="s">
        <v>3</v>
      </c>
      <c r="C4584" s="2" t="s">
        <v>4</v>
      </c>
      <c r="D4584" s="9">
        <v>1000</v>
      </c>
    </row>
    <row r="4585" spans="1:6" x14ac:dyDescent="0.2">
      <c r="B4585" s="2" t="s">
        <v>65</v>
      </c>
      <c r="C4585" s="2" t="s">
        <v>66</v>
      </c>
      <c r="D4585" s="9">
        <v>35000</v>
      </c>
    </row>
    <row r="4586" spans="1:6" x14ac:dyDescent="0.2">
      <c r="B4586" s="2" t="s">
        <v>7</v>
      </c>
      <c r="C4586" s="2" t="s">
        <v>8</v>
      </c>
      <c r="D4586" s="9">
        <v>13983</v>
      </c>
    </row>
    <row r="4587" spans="1:6" x14ac:dyDescent="0.2">
      <c r="B4587" s="2" t="s">
        <v>67</v>
      </c>
      <c r="C4587" s="2" t="s">
        <v>68</v>
      </c>
      <c r="D4587" s="9">
        <v>100503</v>
      </c>
    </row>
    <row r="4588" spans="1:6" x14ac:dyDescent="0.2">
      <c r="B4588" s="2" t="s">
        <v>69</v>
      </c>
      <c r="C4588" s="2" t="s">
        <v>70</v>
      </c>
      <c r="D4588" s="13">
        <v>5000</v>
      </c>
    </row>
    <row r="4589" spans="1:6" x14ac:dyDescent="0.2">
      <c r="B4589" s="2"/>
      <c r="C4589" s="5" t="s">
        <v>121</v>
      </c>
      <c r="D4589" s="9">
        <f>SUM(D4584:D4588)</f>
        <v>155486</v>
      </c>
      <c r="E4589" s="12"/>
      <c r="F4589" s="12"/>
    </row>
    <row r="4590" spans="1:6" x14ac:dyDescent="0.2">
      <c r="B4590" s="2"/>
      <c r="C4590" s="2"/>
    </row>
    <row r="4591" spans="1:6" x14ac:dyDescent="0.2">
      <c r="B4591" s="2" t="s">
        <v>71</v>
      </c>
      <c r="C4591" s="2" t="s">
        <v>72</v>
      </c>
      <c r="D4591" s="13">
        <v>11000</v>
      </c>
    </row>
    <row r="4592" spans="1:6" x14ac:dyDescent="0.2">
      <c r="B4592" s="2"/>
      <c r="C4592" s="5" t="s">
        <v>122</v>
      </c>
      <c r="D4592" s="9">
        <f>SUM(D4591)</f>
        <v>11000</v>
      </c>
    </row>
    <row r="4593" spans="1:4" x14ac:dyDescent="0.2">
      <c r="B4593" s="2"/>
      <c r="C4593" s="2"/>
    </row>
    <row r="4594" spans="1:4" x14ac:dyDescent="0.2">
      <c r="B4594" s="27" t="s">
        <v>131</v>
      </c>
      <c r="C4594" s="27"/>
      <c r="D4594" s="11">
        <f>+D4589+D4592</f>
        <v>166486</v>
      </c>
    </row>
    <row r="4595" spans="1:4" x14ac:dyDescent="0.2">
      <c r="B4595" s="25"/>
      <c r="C4595" s="25"/>
      <c r="D4595" s="23"/>
    </row>
    <row r="4596" spans="1:4" x14ac:dyDescent="0.2">
      <c r="B4596" s="25"/>
      <c r="C4596" s="25"/>
      <c r="D4596" s="23"/>
    </row>
    <row r="4597" spans="1:4" x14ac:dyDescent="0.2">
      <c r="B4597" s="25"/>
      <c r="C4597" s="25"/>
      <c r="D4597" s="24"/>
    </row>
    <row r="4598" spans="1:4" ht="16.5" thickBot="1" x14ac:dyDescent="0.3">
      <c r="B4598" s="31" t="s">
        <v>182</v>
      </c>
      <c r="C4598" s="31"/>
      <c r="D4598" s="6">
        <f>+D4506+D4520+D4543+D4560+D4571+D4579+D4594+D4528</f>
        <v>4482864</v>
      </c>
    </row>
    <row r="4599" spans="1:4" ht="13.5" thickTop="1" x14ac:dyDescent="0.2"/>
    <row r="4601" spans="1:4" ht="13.5" thickBot="1" x14ac:dyDescent="0.25">
      <c r="B4601" s="2"/>
      <c r="C4601" s="2"/>
    </row>
    <row r="4602" spans="1:4" ht="18.75" thickBot="1" x14ac:dyDescent="0.3">
      <c r="A4602" s="28" t="s">
        <v>208</v>
      </c>
      <c r="B4602" s="29"/>
      <c r="C4602" s="29"/>
      <c r="D4602" s="30"/>
    </row>
    <row r="4603" spans="1:4" ht="18" x14ac:dyDescent="0.25">
      <c r="A4603" s="3"/>
      <c r="B4603" s="3"/>
      <c r="C4603" s="3"/>
      <c r="D4603" s="37"/>
    </row>
    <row r="4604" spans="1:4" x14ac:dyDescent="0.2">
      <c r="A4604" s="19" t="s">
        <v>105</v>
      </c>
      <c r="B4604" s="2"/>
      <c r="C4604" s="2"/>
    </row>
    <row r="4606" spans="1:4" x14ac:dyDescent="0.2">
      <c r="B4606" s="2" t="s">
        <v>119</v>
      </c>
      <c r="C4606" s="2" t="s">
        <v>91</v>
      </c>
      <c r="D4606" s="4">
        <v>4064696</v>
      </c>
    </row>
    <row r="4607" spans="1:4" x14ac:dyDescent="0.2">
      <c r="B4607" s="2"/>
      <c r="C4607" s="5" t="s">
        <v>120</v>
      </c>
      <c r="D4607" s="9">
        <f>SUM(D4606)</f>
        <v>4064696</v>
      </c>
    </row>
    <row r="4608" spans="1:4" x14ac:dyDescent="0.2">
      <c r="B4608" s="2"/>
      <c r="C4608" s="2"/>
    </row>
    <row r="4609" spans="1:6" x14ac:dyDescent="0.2">
      <c r="B4609" s="2" t="s">
        <v>1</v>
      </c>
      <c r="C4609" s="2" t="s">
        <v>2</v>
      </c>
      <c r="D4609" s="9">
        <v>750</v>
      </c>
    </row>
    <row r="4610" spans="1:6" x14ac:dyDescent="0.2">
      <c r="B4610" s="2" t="s">
        <v>11</v>
      </c>
      <c r="C4610" s="2" t="s">
        <v>12</v>
      </c>
      <c r="D4610" s="13">
        <v>6071</v>
      </c>
    </row>
    <row r="4611" spans="1:6" x14ac:dyDescent="0.2">
      <c r="B4611" s="2"/>
      <c r="C4611" s="5" t="s">
        <v>121</v>
      </c>
      <c r="D4611" s="9">
        <f>SUM(D4609:D4610)</f>
        <v>6821</v>
      </c>
      <c r="E4611" s="12"/>
      <c r="F4611" s="12"/>
    </row>
    <row r="4612" spans="1:6" x14ac:dyDescent="0.2">
      <c r="B4612" s="2"/>
      <c r="C4612" s="2"/>
    </row>
    <row r="4613" spans="1:6" x14ac:dyDescent="0.2">
      <c r="B4613" s="2" t="s">
        <v>57</v>
      </c>
      <c r="C4613" s="2" t="s">
        <v>58</v>
      </c>
      <c r="D4613" s="9">
        <v>1525</v>
      </c>
    </row>
    <row r="4614" spans="1:6" x14ac:dyDescent="0.2">
      <c r="B4614" s="2" t="s">
        <v>25</v>
      </c>
      <c r="C4614" s="2" t="s">
        <v>26</v>
      </c>
      <c r="D4614" s="9">
        <v>1723</v>
      </c>
    </row>
    <row r="4615" spans="1:6" x14ac:dyDescent="0.2">
      <c r="B4615" s="2" t="s">
        <v>29</v>
      </c>
      <c r="C4615" s="2" t="s">
        <v>30</v>
      </c>
      <c r="D4615" s="13">
        <v>49325</v>
      </c>
    </row>
    <row r="4616" spans="1:6" x14ac:dyDescent="0.2">
      <c r="B4616" s="2"/>
      <c r="C4616" s="5" t="s">
        <v>122</v>
      </c>
      <c r="D4616" s="9">
        <f>SUM(D4613:D4615)</f>
        <v>52573</v>
      </c>
    </row>
    <row r="4617" spans="1:6" x14ac:dyDescent="0.2">
      <c r="B4617" s="2"/>
      <c r="C4617" s="2"/>
    </row>
    <row r="4618" spans="1:6" x14ac:dyDescent="0.2">
      <c r="B4618" s="27" t="s">
        <v>114</v>
      </c>
      <c r="C4618" s="27"/>
      <c r="D4618" s="11">
        <f>+D4607+D4611+D4616</f>
        <v>4124090</v>
      </c>
    </row>
    <row r="4620" spans="1:6" x14ac:dyDescent="0.2">
      <c r="B4620" s="2"/>
      <c r="C4620" s="2"/>
    </row>
    <row r="4621" spans="1:6" x14ac:dyDescent="0.2">
      <c r="A4621" s="19" t="s">
        <v>106</v>
      </c>
      <c r="B4621" s="2"/>
      <c r="C4621" s="2"/>
    </row>
    <row r="4623" spans="1:6" x14ac:dyDescent="0.2">
      <c r="B4623" s="2" t="s">
        <v>119</v>
      </c>
      <c r="C4623" s="2" t="s">
        <v>91</v>
      </c>
      <c r="D4623" s="13">
        <v>70239</v>
      </c>
    </row>
    <row r="4624" spans="1:6" x14ac:dyDescent="0.2">
      <c r="B4624" s="2"/>
      <c r="C4624" s="5" t="s">
        <v>120</v>
      </c>
      <c r="D4624" s="9">
        <f>SUM(D4623)</f>
        <v>70239</v>
      </c>
    </row>
    <row r="4625" spans="1:6" x14ac:dyDescent="0.2">
      <c r="B4625" s="2"/>
      <c r="C4625" s="2"/>
    </row>
    <row r="4626" spans="1:6" x14ac:dyDescent="0.2">
      <c r="B4626" s="2" t="s">
        <v>1</v>
      </c>
      <c r="C4626" s="2" t="s">
        <v>2</v>
      </c>
      <c r="D4626" s="13">
        <v>250</v>
      </c>
    </row>
    <row r="4627" spans="1:6" x14ac:dyDescent="0.2">
      <c r="B4627" s="2"/>
      <c r="C4627" s="5" t="s">
        <v>121</v>
      </c>
      <c r="D4627" s="9">
        <f>SUM(D4626:D4626)</f>
        <v>250</v>
      </c>
      <c r="E4627" s="12"/>
      <c r="F4627" s="12"/>
    </row>
    <row r="4628" spans="1:6" x14ac:dyDescent="0.2">
      <c r="B4628" s="2"/>
      <c r="C4628" s="2"/>
    </row>
    <row r="4629" spans="1:6" x14ac:dyDescent="0.2">
      <c r="B4629" s="2" t="s">
        <v>29</v>
      </c>
      <c r="C4629" s="2" t="s">
        <v>30</v>
      </c>
      <c r="D4629" s="13">
        <v>3000</v>
      </c>
    </row>
    <row r="4630" spans="1:6" x14ac:dyDescent="0.2">
      <c r="B4630" s="2"/>
      <c r="C4630" s="5" t="s">
        <v>122</v>
      </c>
      <c r="D4630" s="9">
        <f>SUM(D4629:D4629)</f>
        <v>3000</v>
      </c>
    </row>
    <row r="4631" spans="1:6" x14ac:dyDescent="0.2">
      <c r="B4631" s="2"/>
      <c r="C4631" s="2"/>
    </row>
    <row r="4632" spans="1:6" x14ac:dyDescent="0.2">
      <c r="B4632" s="27" t="s">
        <v>113</v>
      </c>
      <c r="C4632" s="27"/>
      <c r="D4632" s="11">
        <f>+D4624+D4627+D4630</f>
        <v>73489</v>
      </c>
    </row>
    <row r="4634" spans="1:6" x14ac:dyDescent="0.2">
      <c r="B4634" s="2"/>
      <c r="C4634" s="2"/>
    </row>
    <row r="4635" spans="1:6" x14ac:dyDescent="0.2">
      <c r="A4635" s="10" t="s">
        <v>107</v>
      </c>
      <c r="B4635" s="2"/>
      <c r="C4635" s="2"/>
    </row>
    <row r="4637" spans="1:6" x14ac:dyDescent="0.2">
      <c r="B4637" s="2" t="s">
        <v>119</v>
      </c>
      <c r="C4637" s="2" t="s">
        <v>91</v>
      </c>
      <c r="D4637" s="13">
        <v>148697</v>
      </c>
    </row>
    <row r="4638" spans="1:6" x14ac:dyDescent="0.2">
      <c r="B4638" s="2"/>
      <c r="C4638" s="5" t="s">
        <v>120</v>
      </c>
      <c r="D4638" s="9">
        <f>SUM(D4637)</f>
        <v>148697</v>
      </c>
    </row>
    <row r="4639" spans="1:6" x14ac:dyDescent="0.2">
      <c r="B4639" s="2"/>
      <c r="C4639" s="5"/>
    </row>
    <row r="4640" spans="1:6" x14ac:dyDescent="0.2">
      <c r="B4640" s="27" t="s">
        <v>125</v>
      </c>
      <c r="C4640" s="27"/>
      <c r="D4640" s="11">
        <f>+D4638</f>
        <v>148697</v>
      </c>
    </row>
    <row r="4641" spans="1:6" x14ac:dyDescent="0.2">
      <c r="B4641" s="2"/>
      <c r="C4641" s="2"/>
    </row>
    <row r="4642" spans="1:6" x14ac:dyDescent="0.2">
      <c r="B4642" s="2"/>
      <c r="C4642" s="2"/>
    </row>
    <row r="4643" spans="1:6" x14ac:dyDescent="0.2">
      <c r="A4643" s="19" t="s">
        <v>108</v>
      </c>
      <c r="B4643" s="2"/>
      <c r="C4643" s="2"/>
    </row>
    <row r="4645" spans="1:6" x14ac:dyDescent="0.2">
      <c r="B4645" s="2" t="s">
        <v>119</v>
      </c>
      <c r="C4645" s="2" t="s">
        <v>91</v>
      </c>
      <c r="D4645" s="13">
        <v>405542</v>
      </c>
    </row>
    <row r="4646" spans="1:6" x14ac:dyDescent="0.2">
      <c r="B4646" s="2"/>
      <c r="C4646" s="5" t="s">
        <v>120</v>
      </c>
      <c r="D4646" s="9">
        <f>SUM(D4645)</f>
        <v>405542</v>
      </c>
    </row>
    <row r="4647" spans="1:6" x14ac:dyDescent="0.2">
      <c r="B4647" s="2"/>
      <c r="C4647" s="2"/>
    </row>
    <row r="4648" spans="1:6" x14ac:dyDescent="0.2">
      <c r="B4648" s="2" t="s">
        <v>40</v>
      </c>
      <c r="C4648" s="2" t="s">
        <v>41</v>
      </c>
      <c r="D4648" s="13">
        <v>1100</v>
      </c>
      <c r="E4648" s="12"/>
      <c r="F4648" s="12"/>
    </row>
    <row r="4649" spans="1:6" x14ac:dyDescent="0.2">
      <c r="B4649" s="2"/>
      <c r="C4649" s="5" t="s">
        <v>123</v>
      </c>
      <c r="D4649" s="9">
        <f>SUM(D4648:D4648)</f>
        <v>1100</v>
      </c>
      <c r="E4649" s="12"/>
      <c r="F4649" s="12"/>
    </row>
    <row r="4650" spans="1:6" x14ac:dyDescent="0.2">
      <c r="B4650" s="2"/>
      <c r="C4650" s="2"/>
    </row>
    <row r="4651" spans="1:6" x14ac:dyDescent="0.2">
      <c r="B4651" s="27" t="s">
        <v>126</v>
      </c>
      <c r="C4651" s="27"/>
      <c r="D4651" s="11">
        <f>+D4646+D4649</f>
        <v>406642</v>
      </c>
    </row>
    <row r="4653" spans="1:6" x14ac:dyDescent="0.2">
      <c r="B4653" s="2"/>
      <c r="C4653" s="2"/>
    </row>
    <row r="4654" spans="1:6" x14ac:dyDescent="0.2">
      <c r="A4654" s="19" t="s">
        <v>109</v>
      </c>
      <c r="B4654" s="2"/>
      <c r="C4654" s="2"/>
    </row>
    <row r="4656" spans="1:6" x14ac:dyDescent="0.2">
      <c r="B4656" s="2" t="s">
        <v>119</v>
      </c>
      <c r="C4656" s="2" t="s">
        <v>91</v>
      </c>
      <c r="D4656" s="13">
        <v>84853</v>
      </c>
    </row>
    <row r="4657" spans="1:5" x14ac:dyDescent="0.2">
      <c r="B4657" s="2"/>
      <c r="C4657" s="5" t="s">
        <v>120</v>
      </c>
      <c r="D4657" s="9">
        <f>SUM(D4656)</f>
        <v>84853</v>
      </c>
    </row>
    <row r="4658" spans="1:5" x14ac:dyDescent="0.2">
      <c r="B4658" s="2"/>
      <c r="C4658" s="2"/>
    </row>
    <row r="4659" spans="1:5" x14ac:dyDescent="0.2">
      <c r="B4659" s="2" t="s">
        <v>15</v>
      </c>
      <c r="C4659" s="2" t="s">
        <v>16</v>
      </c>
      <c r="D4659" s="9">
        <v>50</v>
      </c>
    </row>
    <row r="4660" spans="1:5" x14ac:dyDescent="0.2">
      <c r="B4660" s="2" t="s">
        <v>21</v>
      </c>
      <c r="C4660" s="2" t="s">
        <v>22</v>
      </c>
      <c r="D4660" s="9">
        <v>150</v>
      </c>
    </row>
    <row r="4661" spans="1:5" x14ac:dyDescent="0.2">
      <c r="B4661" s="2" t="s">
        <v>29</v>
      </c>
      <c r="C4661" s="2" t="s">
        <v>30</v>
      </c>
      <c r="D4661" s="13">
        <v>500</v>
      </c>
    </row>
    <row r="4662" spans="1:5" x14ac:dyDescent="0.2">
      <c r="B4662" s="2"/>
      <c r="C4662" s="5" t="s">
        <v>122</v>
      </c>
      <c r="D4662" s="9">
        <f>SUM(D4659:D4661)</f>
        <v>700</v>
      </c>
      <c r="E4662" s="12"/>
    </row>
    <row r="4663" spans="1:5" x14ac:dyDescent="0.2">
      <c r="B4663" s="2"/>
      <c r="C4663" s="2"/>
    </row>
    <row r="4664" spans="1:5" x14ac:dyDescent="0.2">
      <c r="B4664" s="2" t="s">
        <v>31</v>
      </c>
      <c r="C4664" s="2" t="s">
        <v>32</v>
      </c>
      <c r="D4664" s="9">
        <v>200</v>
      </c>
    </row>
    <row r="4665" spans="1:5" x14ac:dyDescent="0.2">
      <c r="B4665" s="2" t="s">
        <v>42</v>
      </c>
      <c r="C4665" s="2" t="s">
        <v>280</v>
      </c>
      <c r="D4665" s="13">
        <v>75</v>
      </c>
    </row>
    <row r="4666" spans="1:5" x14ac:dyDescent="0.2">
      <c r="B4666" s="2"/>
      <c r="C4666" s="5" t="s">
        <v>123</v>
      </c>
      <c r="D4666" s="9">
        <f>SUM(D4664:D4665)</f>
        <v>275</v>
      </c>
    </row>
    <row r="4667" spans="1:5" x14ac:dyDescent="0.2">
      <c r="B4667" s="2"/>
      <c r="C4667" s="2"/>
    </row>
    <row r="4668" spans="1:5" x14ac:dyDescent="0.2">
      <c r="B4668" s="27" t="s">
        <v>127</v>
      </c>
      <c r="C4668" s="27"/>
      <c r="D4668" s="11">
        <f>+D4657+D4662+D4666</f>
        <v>85828</v>
      </c>
    </row>
    <row r="4670" spans="1:5" x14ac:dyDescent="0.2">
      <c r="B4670" s="2"/>
      <c r="C4670" s="2"/>
    </row>
    <row r="4671" spans="1:5" x14ac:dyDescent="0.2">
      <c r="A4671" s="19" t="s">
        <v>111</v>
      </c>
      <c r="B4671" s="2"/>
      <c r="C4671" s="2"/>
    </row>
    <row r="4672" spans="1:5" x14ac:dyDescent="0.2">
      <c r="A4672" s="19"/>
      <c r="B4672" s="2"/>
      <c r="C4672" s="2"/>
    </row>
    <row r="4673" spans="1:4" x14ac:dyDescent="0.2">
      <c r="B4673" s="2" t="s">
        <v>119</v>
      </c>
      <c r="C4673" s="2" t="s">
        <v>91</v>
      </c>
      <c r="D4673" s="13">
        <v>100459</v>
      </c>
    </row>
    <row r="4674" spans="1:4" x14ac:dyDescent="0.2">
      <c r="B4674" s="2"/>
      <c r="C4674" s="5" t="s">
        <v>120</v>
      </c>
      <c r="D4674" s="9">
        <f>SUM(D4673)</f>
        <v>100459</v>
      </c>
    </row>
    <row r="4675" spans="1:4" x14ac:dyDescent="0.2">
      <c r="B4675" s="2"/>
      <c r="C4675" s="2"/>
    </row>
    <row r="4676" spans="1:4" x14ac:dyDescent="0.2">
      <c r="B4676" s="2" t="s">
        <v>29</v>
      </c>
      <c r="C4676" s="2" t="s">
        <v>30</v>
      </c>
      <c r="D4676" s="13">
        <v>1300</v>
      </c>
    </row>
    <row r="4677" spans="1:4" x14ac:dyDescent="0.2">
      <c r="B4677" s="2"/>
      <c r="C4677" s="5" t="s">
        <v>122</v>
      </c>
      <c r="D4677" s="9">
        <f>SUM(D4676)</f>
        <v>1300</v>
      </c>
    </row>
    <row r="4678" spans="1:4" x14ac:dyDescent="0.2">
      <c r="B4678" s="2"/>
      <c r="C4678" s="2"/>
    </row>
    <row r="4679" spans="1:4" x14ac:dyDescent="0.2">
      <c r="B4679" s="27" t="s">
        <v>129</v>
      </c>
      <c r="C4679" s="27"/>
      <c r="D4679" s="11">
        <f>+D4674+D4677</f>
        <v>101759</v>
      </c>
    </row>
    <row r="4681" spans="1:4" x14ac:dyDescent="0.2">
      <c r="B4681" s="2"/>
      <c r="C4681" s="2"/>
    </row>
    <row r="4682" spans="1:4" x14ac:dyDescent="0.2">
      <c r="A4682" s="19" t="s">
        <v>90</v>
      </c>
      <c r="B4682" s="2"/>
      <c r="C4682" s="2"/>
    </row>
    <row r="4683" spans="1:4" x14ac:dyDescent="0.2">
      <c r="D4683" s="23"/>
    </row>
    <row r="4684" spans="1:4" x14ac:dyDescent="0.2">
      <c r="B4684" s="2" t="s">
        <v>119</v>
      </c>
      <c r="C4684" s="2" t="s">
        <v>91</v>
      </c>
      <c r="D4684" s="13">
        <v>1057</v>
      </c>
    </row>
    <row r="4685" spans="1:4" x14ac:dyDescent="0.2">
      <c r="B4685" s="2"/>
      <c r="C4685" s="5" t="s">
        <v>120</v>
      </c>
      <c r="D4685" s="9">
        <f>SUM(D4684)</f>
        <v>1057</v>
      </c>
    </row>
    <row r="4686" spans="1:4" x14ac:dyDescent="0.2">
      <c r="B4686" s="2"/>
      <c r="C4686" s="2"/>
    </row>
    <row r="4687" spans="1:4" x14ac:dyDescent="0.2">
      <c r="B4687" s="27" t="s">
        <v>130</v>
      </c>
      <c r="C4687" s="27"/>
      <c r="D4687" s="11">
        <f>+D4685</f>
        <v>1057</v>
      </c>
    </row>
    <row r="4689" spans="1:6" x14ac:dyDescent="0.2">
      <c r="B4689" s="2"/>
      <c r="C4689" s="2"/>
    </row>
    <row r="4690" spans="1:6" x14ac:dyDescent="0.2">
      <c r="A4690" s="19" t="s">
        <v>102</v>
      </c>
      <c r="B4690" s="2"/>
      <c r="C4690" s="2"/>
    </row>
    <row r="4692" spans="1:6" x14ac:dyDescent="0.2">
      <c r="B4692" s="2" t="s">
        <v>3</v>
      </c>
      <c r="C4692" s="2" t="s">
        <v>4</v>
      </c>
      <c r="D4692" s="9">
        <v>1000</v>
      </c>
    </row>
    <row r="4693" spans="1:6" x14ac:dyDescent="0.2">
      <c r="B4693" s="2" t="s">
        <v>65</v>
      </c>
      <c r="C4693" s="2" t="s">
        <v>66</v>
      </c>
      <c r="D4693" s="9">
        <v>30000</v>
      </c>
    </row>
    <row r="4694" spans="1:6" x14ac:dyDescent="0.2">
      <c r="B4694" s="2" t="s">
        <v>7</v>
      </c>
      <c r="C4694" s="2" t="s">
        <v>8</v>
      </c>
      <c r="D4694" s="9">
        <v>12000</v>
      </c>
    </row>
    <row r="4695" spans="1:6" x14ac:dyDescent="0.2">
      <c r="B4695" s="2" t="s">
        <v>67</v>
      </c>
      <c r="C4695" s="2" t="s">
        <v>68</v>
      </c>
      <c r="D4695" s="9">
        <v>72329</v>
      </c>
    </row>
    <row r="4696" spans="1:6" x14ac:dyDescent="0.2">
      <c r="B4696" s="2" t="s">
        <v>69</v>
      </c>
      <c r="C4696" s="2" t="s">
        <v>70</v>
      </c>
      <c r="D4696" s="13">
        <v>5000</v>
      </c>
    </row>
    <row r="4697" spans="1:6" x14ac:dyDescent="0.2">
      <c r="B4697" s="2"/>
      <c r="C4697" s="5" t="s">
        <v>121</v>
      </c>
      <c r="D4697" s="9">
        <f>SUM(D4692:D4696)</f>
        <v>120329</v>
      </c>
      <c r="E4697" s="12"/>
      <c r="F4697" s="12"/>
    </row>
    <row r="4698" spans="1:6" x14ac:dyDescent="0.2">
      <c r="B4698" s="2"/>
      <c r="C4698" s="2"/>
    </row>
    <row r="4699" spans="1:6" x14ac:dyDescent="0.2">
      <c r="B4699" s="2" t="s">
        <v>71</v>
      </c>
      <c r="C4699" s="2" t="s">
        <v>72</v>
      </c>
      <c r="D4699" s="13">
        <v>11000</v>
      </c>
    </row>
    <row r="4700" spans="1:6" x14ac:dyDescent="0.2">
      <c r="B4700" s="2"/>
      <c r="C4700" s="5" t="s">
        <v>122</v>
      </c>
      <c r="D4700" s="9">
        <f>SUM(D4699)</f>
        <v>11000</v>
      </c>
    </row>
    <row r="4701" spans="1:6" x14ac:dyDescent="0.2">
      <c r="B4701" s="2"/>
      <c r="C4701" s="2"/>
    </row>
    <row r="4702" spans="1:6" x14ac:dyDescent="0.2">
      <c r="B4702" s="27" t="s">
        <v>131</v>
      </c>
      <c r="C4702" s="27"/>
      <c r="D4702" s="11">
        <f>+D4697+D4700</f>
        <v>131329</v>
      </c>
    </row>
    <row r="4704" spans="1:6" ht="16.5" thickBot="1" x14ac:dyDescent="0.3">
      <c r="B4704" s="31" t="s">
        <v>228</v>
      </c>
      <c r="C4704" s="31"/>
      <c r="D4704" s="6">
        <f>+D4618+D4632+D4651+D4668+D4679+D4687+D4702+D4640</f>
        <v>5072891</v>
      </c>
    </row>
    <row r="4705" spans="1:6" ht="13.5" thickTop="1" x14ac:dyDescent="0.2"/>
    <row r="4706" spans="1:6" ht="13.5" thickBot="1" x14ac:dyDescent="0.25">
      <c r="B4706" s="2"/>
      <c r="C4706" s="2"/>
    </row>
    <row r="4707" spans="1:6" ht="18.75" thickBot="1" x14ac:dyDescent="0.3">
      <c r="A4707" s="28" t="s">
        <v>207</v>
      </c>
      <c r="B4707" s="29"/>
      <c r="C4707" s="29"/>
      <c r="D4707" s="30"/>
    </row>
    <row r="4708" spans="1:6" ht="18" x14ac:dyDescent="0.25">
      <c r="A4708" s="3"/>
      <c r="B4708" s="3"/>
      <c r="C4708" s="3"/>
      <c r="D4708" s="37"/>
    </row>
    <row r="4709" spans="1:6" x14ac:dyDescent="0.2">
      <c r="A4709" s="19" t="s">
        <v>105</v>
      </c>
      <c r="B4709" s="2"/>
      <c r="C4709" s="2"/>
    </row>
    <row r="4711" spans="1:6" x14ac:dyDescent="0.2">
      <c r="B4711" s="2" t="s">
        <v>119</v>
      </c>
      <c r="C4711" s="2" t="s">
        <v>91</v>
      </c>
      <c r="D4711" s="4">
        <v>4775022</v>
      </c>
    </row>
    <row r="4712" spans="1:6" x14ac:dyDescent="0.2">
      <c r="B4712" s="2"/>
      <c r="C4712" s="5" t="s">
        <v>120</v>
      </c>
      <c r="D4712" s="9">
        <f>SUM(D4711)</f>
        <v>4775022</v>
      </c>
    </row>
    <row r="4713" spans="1:6" x14ac:dyDescent="0.2">
      <c r="B4713" s="2"/>
      <c r="C4713" s="2"/>
    </row>
    <row r="4714" spans="1:6" x14ac:dyDescent="0.2">
      <c r="B4714" s="2" t="s">
        <v>1</v>
      </c>
      <c r="C4714" s="2" t="s">
        <v>2</v>
      </c>
      <c r="D4714" s="9">
        <v>750</v>
      </c>
    </row>
    <row r="4715" spans="1:6" x14ac:dyDescent="0.2">
      <c r="B4715" s="2" t="s">
        <v>11</v>
      </c>
      <c r="C4715" s="2" t="s">
        <v>12</v>
      </c>
      <c r="D4715" s="13">
        <v>7471</v>
      </c>
    </row>
    <row r="4716" spans="1:6" x14ac:dyDescent="0.2">
      <c r="B4716" s="2"/>
      <c r="C4716" s="5" t="s">
        <v>121</v>
      </c>
      <c r="D4716" s="9">
        <f>SUM(D4714:D4715)</f>
        <v>8221</v>
      </c>
      <c r="E4716" s="12"/>
      <c r="F4716" s="12"/>
    </row>
    <row r="4717" spans="1:6" x14ac:dyDescent="0.2">
      <c r="B4717" s="2"/>
      <c r="C4717" s="2"/>
    </row>
    <row r="4718" spans="1:6" x14ac:dyDescent="0.2">
      <c r="B4718" s="2" t="s">
        <v>57</v>
      </c>
      <c r="C4718" s="2" t="s">
        <v>58</v>
      </c>
      <c r="D4718" s="9">
        <v>1120</v>
      </c>
    </row>
    <row r="4719" spans="1:6" x14ac:dyDescent="0.2">
      <c r="B4719" s="2" t="s">
        <v>25</v>
      </c>
      <c r="C4719" s="2" t="s">
        <v>26</v>
      </c>
      <c r="D4719" s="9">
        <v>2500</v>
      </c>
    </row>
    <row r="4720" spans="1:6" x14ac:dyDescent="0.2">
      <c r="B4720" s="2" t="s">
        <v>29</v>
      </c>
      <c r="C4720" s="2" t="s">
        <v>30</v>
      </c>
      <c r="D4720" s="13">
        <v>51385</v>
      </c>
    </row>
    <row r="4721" spans="1:4" x14ac:dyDescent="0.2">
      <c r="B4721" s="2"/>
      <c r="C4721" s="5" t="s">
        <v>122</v>
      </c>
      <c r="D4721" s="9">
        <f>SUM(D4718:D4720)</f>
        <v>55005</v>
      </c>
    </row>
    <row r="4722" spans="1:4" x14ac:dyDescent="0.2">
      <c r="B4722" s="2"/>
      <c r="C4722" s="5"/>
    </row>
    <row r="4723" spans="1:4" x14ac:dyDescent="0.2">
      <c r="B4723" s="2" t="s">
        <v>33</v>
      </c>
      <c r="C4723" s="7" t="s">
        <v>277</v>
      </c>
      <c r="D4723" s="9">
        <v>5000</v>
      </c>
    </row>
    <row r="4724" spans="1:4" x14ac:dyDescent="0.2">
      <c r="B4724" s="2" t="s">
        <v>44</v>
      </c>
      <c r="C4724" s="2" t="s">
        <v>39</v>
      </c>
      <c r="D4724" s="9">
        <v>2500</v>
      </c>
    </row>
    <row r="4725" spans="1:4" x14ac:dyDescent="0.2">
      <c r="B4725" s="2" t="s">
        <v>45</v>
      </c>
      <c r="C4725" s="2" t="s">
        <v>46</v>
      </c>
      <c r="D4725" s="13">
        <v>4000</v>
      </c>
    </row>
    <row r="4726" spans="1:4" x14ac:dyDescent="0.2">
      <c r="B4726" s="2"/>
      <c r="C4726" s="5" t="s">
        <v>123</v>
      </c>
      <c r="D4726" s="9">
        <f>SUM(D4723:D4725)</f>
        <v>11500</v>
      </c>
    </row>
    <row r="4727" spans="1:4" x14ac:dyDescent="0.2">
      <c r="B4727" s="2"/>
      <c r="C4727" s="2"/>
    </row>
    <row r="4728" spans="1:4" x14ac:dyDescent="0.2">
      <c r="B4728" s="27" t="s">
        <v>114</v>
      </c>
      <c r="C4728" s="27"/>
      <c r="D4728" s="11">
        <f>+D4712+D4716+D4721+D4726</f>
        <v>4849748</v>
      </c>
    </row>
    <row r="4730" spans="1:4" x14ac:dyDescent="0.2">
      <c r="B4730" s="2"/>
      <c r="C4730" s="2"/>
    </row>
    <row r="4731" spans="1:4" x14ac:dyDescent="0.2">
      <c r="A4731" s="19" t="s">
        <v>106</v>
      </c>
      <c r="B4731" s="2"/>
      <c r="C4731" s="2"/>
    </row>
    <row r="4733" spans="1:4" x14ac:dyDescent="0.2">
      <c r="B4733" s="2" t="s">
        <v>119</v>
      </c>
      <c r="C4733" s="2" t="s">
        <v>91</v>
      </c>
      <c r="D4733" s="13">
        <v>72547</v>
      </c>
    </row>
    <row r="4734" spans="1:4" x14ac:dyDescent="0.2">
      <c r="B4734" s="2"/>
      <c r="C4734" s="5" t="s">
        <v>120</v>
      </c>
      <c r="D4734" s="9">
        <f>SUM(D4733)</f>
        <v>72547</v>
      </c>
    </row>
    <row r="4735" spans="1:4" x14ac:dyDescent="0.2">
      <c r="B4735" s="2"/>
      <c r="C4735" s="2"/>
    </row>
    <row r="4736" spans="1:4" x14ac:dyDescent="0.2">
      <c r="B4736" s="2" t="s">
        <v>1</v>
      </c>
      <c r="C4736" s="2" t="s">
        <v>2</v>
      </c>
      <c r="D4736" s="13">
        <v>250</v>
      </c>
    </row>
    <row r="4737" spans="1:4" x14ac:dyDescent="0.2">
      <c r="B4737" s="2"/>
      <c r="C4737" s="5" t="s">
        <v>121</v>
      </c>
      <c r="D4737" s="9">
        <f>SUM(D4736)</f>
        <v>250</v>
      </c>
    </row>
    <row r="4738" spans="1:4" x14ac:dyDescent="0.2">
      <c r="B4738" s="2"/>
      <c r="C4738" s="2"/>
    </row>
    <row r="4739" spans="1:4" x14ac:dyDescent="0.2">
      <c r="B4739" s="2" t="s">
        <v>21</v>
      </c>
      <c r="C4739" s="2" t="s">
        <v>22</v>
      </c>
      <c r="D4739" s="13">
        <v>3500</v>
      </c>
    </row>
    <row r="4740" spans="1:4" x14ac:dyDescent="0.2">
      <c r="B4740" s="2"/>
      <c r="C4740" s="5" t="s">
        <v>122</v>
      </c>
      <c r="D4740" s="9">
        <f>SUM(D4739:D4739)</f>
        <v>3500</v>
      </c>
    </row>
    <row r="4741" spans="1:4" x14ac:dyDescent="0.2">
      <c r="B4741" s="2"/>
      <c r="C4741" s="2"/>
    </row>
    <row r="4742" spans="1:4" x14ac:dyDescent="0.2">
      <c r="B4742" s="27" t="s">
        <v>113</v>
      </c>
      <c r="C4742" s="27"/>
      <c r="D4742" s="11">
        <f>+D4734+D4737+D4740</f>
        <v>76297</v>
      </c>
    </row>
    <row r="4743" spans="1:4" x14ac:dyDescent="0.2">
      <c r="B4743" s="25"/>
      <c r="C4743" s="25"/>
      <c r="D4743" s="23"/>
    </row>
    <row r="4744" spans="1:4" x14ac:dyDescent="0.2">
      <c r="B4744" s="25"/>
      <c r="C4744" s="25"/>
      <c r="D4744" s="23"/>
    </row>
    <row r="4745" spans="1:4" x14ac:dyDescent="0.2">
      <c r="A4745" s="10" t="s">
        <v>107</v>
      </c>
      <c r="B4745" s="2"/>
      <c r="C4745" s="2"/>
    </row>
    <row r="4747" spans="1:4" x14ac:dyDescent="0.2">
      <c r="B4747" s="2" t="s">
        <v>119</v>
      </c>
      <c r="C4747" s="2" t="s">
        <v>91</v>
      </c>
      <c r="D4747" s="13">
        <v>148697</v>
      </c>
    </row>
    <row r="4748" spans="1:4" x14ac:dyDescent="0.2">
      <c r="B4748" s="2"/>
      <c r="C4748" s="5" t="s">
        <v>120</v>
      </c>
      <c r="D4748" s="9">
        <f>SUM(D4747)</f>
        <v>148697</v>
      </c>
    </row>
    <row r="4749" spans="1:4" x14ac:dyDescent="0.2">
      <c r="B4749" s="2"/>
      <c r="C4749" s="5"/>
    </row>
    <row r="4750" spans="1:4" x14ac:dyDescent="0.2">
      <c r="B4750" s="27" t="s">
        <v>125</v>
      </c>
      <c r="C4750" s="27"/>
      <c r="D4750" s="11">
        <f>+D4748</f>
        <v>148697</v>
      </c>
    </row>
    <row r="4751" spans="1:4" x14ac:dyDescent="0.2">
      <c r="B4751" s="25"/>
      <c r="C4751" s="25"/>
      <c r="D4751" s="23"/>
    </row>
    <row r="4752" spans="1:4" x14ac:dyDescent="0.2">
      <c r="B4752" s="25"/>
      <c r="C4752" s="25"/>
      <c r="D4752" s="23"/>
    </row>
    <row r="4753" spans="1:4" x14ac:dyDescent="0.2">
      <c r="A4753" s="19" t="s">
        <v>108</v>
      </c>
      <c r="B4753" s="2"/>
      <c r="C4753" s="2"/>
    </row>
    <row r="4755" spans="1:4" x14ac:dyDescent="0.2">
      <c r="B4755" s="2" t="s">
        <v>119</v>
      </c>
      <c r="C4755" s="2" t="s">
        <v>91</v>
      </c>
      <c r="D4755" s="13">
        <v>433796</v>
      </c>
    </row>
    <row r="4756" spans="1:4" x14ac:dyDescent="0.2">
      <c r="B4756" s="2"/>
      <c r="C4756" s="5" t="s">
        <v>120</v>
      </c>
      <c r="D4756" s="9">
        <f>SUM(D4755)</f>
        <v>433796</v>
      </c>
    </row>
    <row r="4757" spans="1:4" x14ac:dyDescent="0.2">
      <c r="B4757" s="2"/>
      <c r="C4757" s="2"/>
    </row>
    <row r="4758" spans="1:4" x14ac:dyDescent="0.2">
      <c r="B4758" s="2" t="s">
        <v>29</v>
      </c>
      <c r="C4758" s="2" t="s">
        <v>30</v>
      </c>
      <c r="D4758" s="13">
        <v>2000</v>
      </c>
    </row>
    <row r="4759" spans="1:4" x14ac:dyDescent="0.2">
      <c r="B4759" s="2"/>
      <c r="C4759" s="5" t="s">
        <v>122</v>
      </c>
      <c r="D4759" s="9">
        <f>SUM(D4758:D4758)</f>
        <v>2000</v>
      </c>
    </row>
    <row r="4760" spans="1:4" x14ac:dyDescent="0.2">
      <c r="B4760" s="2"/>
      <c r="C4760" s="5"/>
    </row>
    <row r="4761" spans="1:4" x14ac:dyDescent="0.2">
      <c r="B4761" s="2" t="s">
        <v>40</v>
      </c>
      <c r="C4761" s="2" t="s">
        <v>41</v>
      </c>
      <c r="D4761" s="13">
        <v>370</v>
      </c>
    </row>
    <row r="4762" spans="1:4" x14ac:dyDescent="0.2">
      <c r="B4762" s="2"/>
      <c r="C4762" s="5" t="s">
        <v>123</v>
      </c>
      <c r="D4762" s="9">
        <f>SUM(D4761:D4761)</f>
        <v>370</v>
      </c>
    </row>
    <row r="4763" spans="1:4" x14ac:dyDescent="0.2">
      <c r="B4763" s="2"/>
      <c r="C4763" s="2"/>
    </row>
    <row r="4764" spans="1:4" x14ac:dyDescent="0.2">
      <c r="B4764" s="27" t="s">
        <v>126</v>
      </c>
      <c r="C4764" s="27"/>
      <c r="D4764" s="11">
        <f>+D4756+D4759+D4762</f>
        <v>436166</v>
      </c>
    </row>
    <row r="4766" spans="1:4" x14ac:dyDescent="0.2">
      <c r="B4766" s="2"/>
      <c r="C4766" s="2"/>
    </row>
    <row r="4767" spans="1:4" x14ac:dyDescent="0.2">
      <c r="A4767" s="19" t="s">
        <v>109</v>
      </c>
      <c r="B4767" s="2"/>
      <c r="C4767" s="2"/>
    </row>
    <row r="4769" spans="2:4" x14ac:dyDescent="0.2">
      <c r="B4769" s="2" t="s">
        <v>119</v>
      </c>
      <c r="C4769" s="2" t="s">
        <v>91</v>
      </c>
      <c r="D4769" s="13">
        <v>166670</v>
      </c>
    </row>
    <row r="4770" spans="2:4" x14ac:dyDescent="0.2">
      <c r="B4770" s="2"/>
      <c r="C4770" s="5" t="s">
        <v>120</v>
      </c>
      <c r="D4770" s="9">
        <f>SUM(D4769)</f>
        <v>166670</v>
      </c>
    </row>
    <row r="4771" spans="2:4" x14ac:dyDescent="0.2">
      <c r="B4771" s="2"/>
      <c r="C4771" s="2"/>
    </row>
    <row r="4772" spans="2:4" x14ac:dyDescent="0.2">
      <c r="B4772" s="2" t="s">
        <v>15</v>
      </c>
      <c r="C4772" s="2" t="s">
        <v>16</v>
      </c>
      <c r="D4772" s="9">
        <v>50</v>
      </c>
    </row>
    <row r="4773" spans="2:4" x14ac:dyDescent="0.2">
      <c r="B4773" s="2" t="s">
        <v>21</v>
      </c>
      <c r="C4773" s="2" t="s">
        <v>22</v>
      </c>
      <c r="D4773" s="9">
        <v>150</v>
      </c>
    </row>
    <row r="4774" spans="2:4" x14ac:dyDescent="0.2">
      <c r="B4774" s="2" t="s">
        <v>29</v>
      </c>
      <c r="C4774" s="2" t="s">
        <v>30</v>
      </c>
      <c r="D4774" s="13">
        <v>450</v>
      </c>
    </row>
    <row r="4775" spans="2:4" x14ac:dyDescent="0.2">
      <c r="B4775" s="2"/>
      <c r="C4775" s="5" t="s">
        <v>122</v>
      </c>
      <c r="D4775" s="9">
        <f>SUM(D4772:D4774)</f>
        <v>650</v>
      </c>
    </row>
    <row r="4776" spans="2:4" x14ac:dyDescent="0.2">
      <c r="B4776" s="2"/>
      <c r="C4776" s="2"/>
    </row>
    <row r="4777" spans="2:4" x14ac:dyDescent="0.2">
      <c r="B4777" s="2" t="s">
        <v>31</v>
      </c>
      <c r="C4777" s="2" t="s">
        <v>32</v>
      </c>
      <c r="D4777" s="9">
        <v>100</v>
      </c>
    </row>
    <row r="4778" spans="2:4" x14ac:dyDescent="0.2">
      <c r="B4778" s="2" t="s">
        <v>42</v>
      </c>
      <c r="C4778" s="2" t="s">
        <v>280</v>
      </c>
      <c r="D4778" s="9">
        <v>75</v>
      </c>
    </row>
    <row r="4779" spans="2:4" x14ac:dyDescent="0.2">
      <c r="B4779" s="2" t="s">
        <v>45</v>
      </c>
      <c r="C4779" s="2" t="s">
        <v>46</v>
      </c>
      <c r="D4779" s="13">
        <v>425</v>
      </c>
    </row>
    <row r="4780" spans="2:4" x14ac:dyDescent="0.2">
      <c r="B4780" s="2"/>
      <c r="C4780" s="5" t="s">
        <v>123</v>
      </c>
      <c r="D4780" s="9">
        <f>SUM(D4777:D4779)</f>
        <v>600</v>
      </c>
    </row>
    <row r="4781" spans="2:4" x14ac:dyDescent="0.2">
      <c r="B4781" s="2"/>
      <c r="C4781" s="2"/>
    </row>
    <row r="4782" spans="2:4" x14ac:dyDescent="0.2">
      <c r="B4782" s="27" t="s">
        <v>127</v>
      </c>
      <c r="C4782" s="27"/>
      <c r="D4782" s="11">
        <f>+D4770+D4775+D4780</f>
        <v>167920</v>
      </c>
    </row>
    <row r="4784" spans="2:4" x14ac:dyDescent="0.2">
      <c r="B4784" s="2"/>
      <c r="C4784" s="2"/>
    </row>
    <row r="4785" spans="1:4" x14ac:dyDescent="0.2">
      <c r="A4785" s="19" t="s">
        <v>111</v>
      </c>
      <c r="B4785" s="2"/>
      <c r="C4785" s="2"/>
    </row>
    <row r="4787" spans="1:4" x14ac:dyDescent="0.2">
      <c r="B4787" s="2" t="s">
        <v>119</v>
      </c>
      <c r="C4787" s="2" t="s">
        <v>91</v>
      </c>
      <c r="D4787" s="13">
        <v>93724</v>
      </c>
    </row>
    <row r="4788" spans="1:4" x14ac:dyDescent="0.2">
      <c r="B4788" s="2"/>
      <c r="C4788" s="5" t="s">
        <v>120</v>
      </c>
      <c r="D4788" s="9">
        <f>SUM(D4787)</f>
        <v>93724</v>
      </c>
    </row>
    <row r="4789" spans="1:4" x14ac:dyDescent="0.2">
      <c r="B4789" s="2"/>
      <c r="C4789" s="2"/>
    </row>
    <row r="4790" spans="1:4" x14ac:dyDescent="0.2">
      <c r="B4790" s="2" t="s">
        <v>29</v>
      </c>
      <c r="C4790" s="2" t="s">
        <v>30</v>
      </c>
      <c r="D4790" s="13">
        <v>800</v>
      </c>
    </row>
    <row r="4791" spans="1:4" x14ac:dyDescent="0.2">
      <c r="B4791" s="2"/>
      <c r="C4791" s="5" t="s">
        <v>122</v>
      </c>
      <c r="D4791" s="9">
        <f>SUM(D4790)</f>
        <v>800</v>
      </c>
    </row>
    <row r="4792" spans="1:4" x14ac:dyDescent="0.2">
      <c r="B4792" s="2"/>
      <c r="C4792" s="2"/>
    </row>
    <row r="4793" spans="1:4" x14ac:dyDescent="0.2">
      <c r="B4793" s="27" t="s">
        <v>129</v>
      </c>
      <c r="C4793" s="27"/>
      <c r="D4793" s="11">
        <f>+D4788+D4791</f>
        <v>94524</v>
      </c>
    </row>
    <row r="4795" spans="1:4" x14ac:dyDescent="0.2">
      <c r="B4795" s="2"/>
      <c r="C4795" s="2"/>
    </row>
    <row r="4796" spans="1:4" x14ac:dyDescent="0.2">
      <c r="A4796" s="19" t="s">
        <v>90</v>
      </c>
      <c r="B4796" s="2"/>
      <c r="C4796" s="2"/>
    </row>
    <row r="4798" spans="1:4" x14ac:dyDescent="0.2">
      <c r="B4798" s="2" t="s">
        <v>119</v>
      </c>
      <c r="C4798" s="2" t="s">
        <v>91</v>
      </c>
      <c r="D4798" s="13">
        <v>1066</v>
      </c>
    </row>
    <row r="4799" spans="1:4" x14ac:dyDescent="0.2">
      <c r="B4799" s="2"/>
      <c r="C4799" s="5" t="s">
        <v>120</v>
      </c>
      <c r="D4799" s="9">
        <f>SUM(D4798)</f>
        <v>1066</v>
      </c>
    </row>
    <row r="4800" spans="1:4" x14ac:dyDescent="0.2">
      <c r="B4800" s="2"/>
      <c r="C4800" s="2"/>
    </row>
    <row r="4801" spans="1:6" x14ac:dyDescent="0.2">
      <c r="B4801" s="27" t="s">
        <v>130</v>
      </c>
      <c r="C4801" s="27"/>
      <c r="D4801" s="11">
        <f>+D4799</f>
        <v>1066</v>
      </c>
    </row>
    <row r="4803" spans="1:6" x14ac:dyDescent="0.2">
      <c r="B4803" s="2"/>
      <c r="C4803" s="2"/>
    </row>
    <row r="4804" spans="1:6" x14ac:dyDescent="0.2">
      <c r="A4804" s="19" t="s">
        <v>102</v>
      </c>
      <c r="B4804" s="2"/>
      <c r="C4804" s="2"/>
    </row>
    <row r="4806" spans="1:6" x14ac:dyDescent="0.2">
      <c r="B4806" s="2" t="s">
        <v>3</v>
      </c>
      <c r="C4806" s="2" t="s">
        <v>4</v>
      </c>
      <c r="D4806" s="9">
        <v>1000</v>
      </c>
    </row>
    <row r="4807" spans="1:6" x14ac:dyDescent="0.2">
      <c r="B4807" s="2" t="s">
        <v>65</v>
      </c>
      <c r="C4807" s="2" t="s">
        <v>66</v>
      </c>
      <c r="D4807" s="9">
        <v>15000</v>
      </c>
    </row>
    <row r="4808" spans="1:6" x14ac:dyDescent="0.2">
      <c r="B4808" s="2" t="s">
        <v>7</v>
      </c>
      <c r="C4808" s="2" t="s">
        <v>8</v>
      </c>
      <c r="D4808" s="9">
        <v>13000</v>
      </c>
    </row>
    <row r="4809" spans="1:6" x14ac:dyDescent="0.2">
      <c r="B4809" s="2" t="s">
        <v>67</v>
      </c>
      <c r="C4809" s="2" t="s">
        <v>68</v>
      </c>
      <c r="D4809" s="9">
        <v>94154</v>
      </c>
    </row>
    <row r="4810" spans="1:6" x14ac:dyDescent="0.2">
      <c r="B4810" s="2" t="s">
        <v>69</v>
      </c>
      <c r="C4810" s="2" t="s">
        <v>70</v>
      </c>
      <c r="D4810" s="13">
        <v>5000</v>
      </c>
    </row>
    <row r="4811" spans="1:6" x14ac:dyDescent="0.2">
      <c r="B4811" s="2"/>
      <c r="C4811" s="5" t="s">
        <v>121</v>
      </c>
      <c r="D4811" s="9">
        <f>SUM(D4806:D4810)</f>
        <v>128154</v>
      </c>
      <c r="E4811" s="12"/>
      <c r="F4811" s="12"/>
    </row>
    <row r="4812" spans="1:6" x14ac:dyDescent="0.2">
      <c r="B4812" s="2"/>
      <c r="C4812" s="2"/>
    </row>
    <row r="4813" spans="1:6" x14ac:dyDescent="0.2">
      <c r="B4813" s="2" t="s">
        <v>71</v>
      </c>
      <c r="C4813" s="2" t="s">
        <v>72</v>
      </c>
      <c r="D4813" s="13">
        <v>13000</v>
      </c>
    </row>
    <row r="4814" spans="1:6" x14ac:dyDescent="0.2">
      <c r="B4814" s="2"/>
      <c r="C4814" s="5" t="s">
        <v>122</v>
      </c>
      <c r="D4814" s="9">
        <f>SUM(D4813:D4813)</f>
        <v>13000</v>
      </c>
    </row>
    <row r="4815" spans="1:6" x14ac:dyDescent="0.2">
      <c r="B4815" s="2"/>
      <c r="C4815" s="5"/>
    </row>
    <row r="4816" spans="1:6" x14ac:dyDescent="0.2">
      <c r="B4816" s="2"/>
      <c r="C4816" s="2"/>
    </row>
    <row r="4817" spans="1:6" x14ac:dyDescent="0.2">
      <c r="B4817" s="27" t="s">
        <v>131</v>
      </c>
      <c r="C4817" s="27"/>
      <c r="D4817" s="11">
        <f>+D4811+D4814</f>
        <v>141154</v>
      </c>
    </row>
    <row r="4819" spans="1:6" ht="16.5" thickBot="1" x14ac:dyDescent="0.3">
      <c r="B4819" s="31" t="s">
        <v>274</v>
      </c>
      <c r="C4819" s="31"/>
      <c r="D4819" s="6">
        <f>+D4728+D4742+D4764+D4782+D4793+D4801+D4817+D4750</f>
        <v>5915572</v>
      </c>
    </row>
    <row r="4820" spans="1:6" ht="13.5" thickTop="1" x14ac:dyDescent="0.2"/>
    <row r="4821" spans="1:6" ht="13.5" thickBot="1" x14ac:dyDescent="0.25">
      <c r="B4821" s="2"/>
      <c r="C4821" s="2"/>
    </row>
    <row r="4822" spans="1:6" ht="18.75" thickBot="1" x14ac:dyDescent="0.3">
      <c r="A4822" s="28" t="s">
        <v>206</v>
      </c>
      <c r="B4822" s="29"/>
      <c r="C4822" s="29"/>
      <c r="D4822" s="30"/>
    </row>
    <row r="4823" spans="1:6" ht="18" x14ac:dyDescent="0.25">
      <c r="A4823" s="3"/>
      <c r="B4823" s="3"/>
      <c r="C4823" s="3"/>
      <c r="D4823" s="37"/>
    </row>
    <row r="4824" spans="1:6" x14ac:dyDescent="0.2">
      <c r="A4824" s="19" t="s">
        <v>105</v>
      </c>
      <c r="B4824" s="2"/>
      <c r="C4824" s="2"/>
    </row>
    <row r="4826" spans="1:6" x14ac:dyDescent="0.2">
      <c r="B4826" s="2" t="s">
        <v>119</v>
      </c>
      <c r="C4826" s="2" t="s">
        <v>91</v>
      </c>
      <c r="D4826" s="4">
        <v>3424218</v>
      </c>
    </row>
    <row r="4827" spans="1:6" x14ac:dyDescent="0.2">
      <c r="B4827" s="2"/>
      <c r="C4827" s="5" t="s">
        <v>120</v>
      </c>
      <c r="D4827" s="9">
        <f>SUM(D4826)</f>
        <v>3424218</v>
      </c>
    </row>
    <row r="4828" spans="1:6" x14ac:dyDescent="0.2">
      <c r="B4828" s="2"/>
      <c r="C4828" s="2"/>
    </row>
    <row r="4829" spans="1:6" x14ac:dyDescent="0.2">
      <c r="B4829" s="2" t="s">
        <v>1</v>
      </c>
      <c r="C4829" s="2" t="s">
        <v>2</v>
      </c>
      <c r="D4829" s="9">
        <v>750</v>
      </c>
    </row>
    <row r="4830" spans="1:6" x14ac:dyDescent="0.2">
      <c r="B4830" s="2" t="s">
        <v>11</v>
      </c>
      <c r="C4830" s="2" t="s">
        <v>12</v>
      </c>
      <c r="D4830" s="13">
        <v>6771</v>
      </c>
    </row>
    <row r="4831" spans="1:6" x14ac:dyDescent="0.2">
      <c r="B4831" s="2"/>
      <c r="C4831" s="5" t="s">
        <v>121</v>
      </c>
      <c r="D4831" s="9">
        <f>SUM(D4829:D4830)</f>
        <v>7521</v>
      </c>
      <c r="E4831" s="12"/>
      <c r="F4831" s="12"/>
    </row>
    <row r="4832" spans="1:6" x14ac:dyDescent="0.2">
      <c r="B4832" s="2"/>
      <c r="C4832" s="2"/>
    </row>
    <row r="4833" spans="1:4" x14ac:dyDescent="0.2">
      <c r="B4833" s="2" t="s">
        <v>57</v>
      </c>
      <c r="C4833" s="2" t="s">
        <v>58</v>
      </c>
      <c r="D4833" s="9">
        <v>640</v>
      </c>
    </row>
    <row r="4834" spans="1:4" x14ac:dyDescent="0.2">
      <c r="B4834" s="2" t="s">
        <v>25</v>
      </c>
      <c r="C4834" s="2" t="s">
        <v>26</v>
      </c>
      <c r="D4834" s="9">
        <v>1667</v>
      </c>
    </row>
    <row r="4835" spans="1:4" x14ac:dyDescent="0.2">
      <c r="B4835" s="2" t="s">
        <v>29</v>
      </c>
      <c r="C4835" s="2" t="s">
        <v>30</v>
      </c>
      <c r="D4835" s="13">
        <v>35699</v>
      </c>
    </row>
    <row r="4836" spans="1:4" x14ac:dyDescent="0.2">
      <c r="B4836" s="2"/>
      <c r="C4836" s="5" t="s">
        <v>122</v>
      </c>
      <c r="D4836" s="9">
        <f>SUM(D4833:D4835)</f>
        <v>38006</v>
      </c>
    </row>
    <row r="4837" spans="1:4" x14ac:dyDescent="0.2">
      <c r="B4837" s="2"/>
      <c r="C4837" s="5"/>
    </row>
    <row r="4838" spans="1:4" x14ac:dyDescent="0.2">
      <c r="B4838" s="2" t="s">
        <v>42</v>
      </c>
      <c r="C4838" s="2" t="s">
        <v>43</v>
      </c>
      <c r="D4838" s="13">
        <v>275</v>
      </c>
    </row>
    <row r="4839" spans="1:4" x14ac:dyDescent="0.2">
      <c r="B4839" s="2"/>
      <c r="C4839" s="5" t="s">
        <v>123</v>
      </c>
      <c r="D4839" s="9">
        <f>SUM(D4838)</f>
        <v>275</v>
      </c>
    </row>
    <row r="4840" spans="1:4" x14ac:dyDescent="0.2">
      <c r="B4840" s="2"/>
      <c r="C4840" s="2"/>
    </row>
    <row r="4841" spans="1:4" x14ac:dyDescent="0.2">
      <c r="B4841" s="27" t="s">
        <v>114</v>
      </c>
      <c r="C4841" s="27"/>
      <c r="D4841" s="11">
        <f>+D4827+D4831+D4836+D4839</f>
        <v>3470020</v>
      </c>
    </row>
    <row r="4843" spans="1:4" x14ac:dyDescent="0.2">
      <c r="B4843" s="2"/>
      <c r="C4843" s="2"/>
    </row>
    <row r="4844" spans="1:4" x14ac:dyDescent="0.2">
      <c r="A4844" s="19" t="s">
        <v>106</v>
      </c>
      <c r="B4844" s="2"/>
      <c r="C4844" s="2"/>
    </row>
    <row r="4846" spans="1:4" x14ac:dyDescent="0.2">
      <c r="B4846" s="2" t="s">
        <v>119</v>
      </c>
      <c r="C4846" s="2" t="s">
        <v>91</v>
      </c>
      <c r="D4846" s="13">
        <v>75111</v>
      </c>
    </row>
    <row r="4847" spans="1:4" x14ac:dyDescent="0.2">
      <c r="B4847" s="2"/>
      <c r="C4847" s="5" t="s">
        <v>120</v>
      </c>
      <c r="D4847" s="9">
        <f>SUM(D4846)</f>
        <v>75111</v>
      </c>
    </row>
    <row r="4848" spans="1:4" x14ac:dyDescent="0.2">
      <c r="B4848" s="2"/>
      <c r="C4848" s="2"/>
    </row>
    <row r="4849" spans="1:6" x14ac:dyDescent="0.2">
      <c r="B4849" s="2" t="s">
        <v>1</v>
      </c>
      <c r="C4849" s="2" t="s">
        <v>2</v>
      </c>
      <c r="D4849" s="13">
        <v>250</v>
      </c>
    </row>
    <row r="4850" spans="1:6" x14ac:dyDescent="0.2">
      <c r="B4850" s="2"/>
      <c r="C4850" s="5" t="s">
        <v>121</v>
      </c>
      <c r="D4850" s="9">
        <f>SUM(D4849)</f>
        <v>250</v>
      </c>
      <c r="E4850" s="12"/>
      <c r="F4850" s="12"/>
    </row>
    <row r="4851" spans="1:6" x14ac:dyDescent="0.2">
      <c r="B4851" s="2"/>
      <c r="C4851" s="2"/>
    </row>
    <row r="4852" spans="1:6" x14ac:dyDescent="0.2">
      <c r="B4852" s="2" t="s">
        <v>21</v>
      </c>
      <c r="C4852" s="2" t="s">
        <v>22</v>
      </c>
      <c r="D4852" s="9">
        <v>8724</v>
      </c>
    </row>
    <row r="4853" spans="1:6" x14ac:dyDescent="0.2">
      <c r="B4853" s="2" t="s">
        <v>23</v>
      </c>
      <c r="C4853" s="2" t="s">
        <v>24</v>
      </c>
      <c r="D4853" s="9">
        <v>300</v>
      </c>
    </row>
    <row r="4854" spans="1:6" x14ac:dyDescent="0.2">
      <c r="B4854" s="2" t="s">
        <v>29</v>
      </c>
      <c r="C4854" s="2" t="s">
        <v>30</v>
      </c>
      <c r="D4854" s="13">
        <v>400</v>
      </c>
    </row>
    <row r="4855" spans="1:6" x14ac:dyDescent="0.2">
      <c r="B4855" s="2"/>
      <c r="C4855" s="5" t="s">
        <v>122</v>
      </c>
      <c r="D4855" s="9">
        <f>SUM(D4852:D4854)</f>
        <v>9424</v>
      </c>
    </row>
    <row r="4856" spans="1:6" x14ac:dyDescent="0.2">
      <c r="B4856" s="2"/>
      <c r="C4856" s="2"/>
    </row>
    <row r="4857" spans="1:6" x14ac:dyDescent="0.2">
      <c r="B4857" s="27" t="s">
        <v>113</v>
      </c>
      <c r="C4857" s="27"/>
      <c r="D4857" s="11">
        <f>+D4847+D4850+D4855</f>
        <v>84785</v>
      </c>
    </row>
    <row r="4858" spans="1:6" x14ac:dyDescent="0.2">
      <c r="B4858" s="25"/>
      <c r="C4858" s="25"/>
      <c r="D4858" s="23"/>
    </row>
    <row r="4859" spans="1:6" x14ac:dyDescent="0.2">
      <c r="B4859" s="25"/>
      <c r="C4859" s="25"/>
      <c r="D4859" s="23"/>
    </row>
    <row r="4860" spans="1:6" x14ac:dyDescent="0.2">
      <c r="A4860" s="10" t="s">
        <v>107</v>
      </c>
      <c r="B4860" s="2"/>
      <c r="C4860" s="2"/>
    </row>
    <row r="4862" spans="1:6" x14ac:dyDescent="0.2">
      <c r="B4862" s="2" t="s">
        <v>119</v>
      </c>
      <c r="C4862" s="2" t="s">
        <v>91</v>
      </c>
      <c r="D4862" s="13">
        <v>155728</v>
      </c>
    </row>
    <row r="4863" spans="1:6" x14ac:dyDescent="0.2">
      <c r="B4863" s="2"/>
      <c r="C4863" s="5" t="s">
        <v>120</v>
      </c>
      <c r="D4863" s="9">
        <f>SUM(D4862)</f>
        <v>155728</v>
      </c>
    </row>
    <row r="4864" spans="1:6" x14ac:dyDescent="0.2">
      <c r="B4864" s="2"/>
      <c r="C4864" s="5"/>
    </row>
    <row r="4865" spans="1:4" x14ac:dyDescent="0.2">
      <c r="B4865" s="27" t="s">
        <v>125</v>
      </c>
      <c r="C4865" s="27"/>
      <c r="D4865" s="11">
        <f>+D4863</f>
        <v>155728</v>
      </c>
    </row>
    <row r="4866" spans="1:4" x14ac:dyDescent="0.2">
      <c r="B4866" s="25"/>
      <c r="C4866" s="25"/>
      <c r="D4866" s="23"/>
    </row>
    <row r="4867" spans="1:4" x14ac:dyDescent="0.2">
      <c r="B4867" s="25"/>
      <c r="C4867" s="25"/>
      <c r="D4867" s="23"/>
    </row>
    <row r="4868" spans="1:4" x14ac:dyDescent="0.2">
      <c r="A4868" s="19" t="s">
        <v>108</v>
      </c>
      <c r="B4868" s="2"/>
      <c r="C4868" s="2"/>
    </row>
    <row r="4870" spans="1:4" x14ac:dyDescent="0.2">
      <c r="B4870" s="2" t="s">
        <v>119</v>
      </c>
      <c r="C4870" s="2" t="s">
        <v>91</v>
      </c>
      <c r="D4870" s="13">
        <v>332636</v>
      </c>
    </row>
    <row r="4871" spans="1:4" x14ac:dyDescent="0.2">
      <c r="B4871" s="2"/>
      <c r="C4871" s="5" t="s">
        <v>120</v>
      </c>
      <c r="D4871" s="9">
        <f>SUM(D4870)</f>
        <v>332636</v>
      </c>
    </row>
    <row r="4872" spans="1:4" x14ac:dyDescent="0.2">
      <c r="B4872" s="2"/>
      <c r="C4872" s="5"/>
    </row>
    <row r="4873" spans="1:4" x14ac:dyDescent="0.2">
      <c r="B4873" s="2" t="s">
        <v>29</v>
      </c>
      <c r="C4873" s="2" t="s">
        <v>30</v>
      </c>
      <c r="D4873" s="13">
        <v>1417</v>
      </c>
    </row>
    <row r="4874" spans="1:4" x14ac:dyDescent="0.2">
      <c r="B4874" s="2"/>
      <c r="C4874" s="5" t="s">
        <v>122</v>
      </c>
      <c r="D4874" s="9">
        <f>+D4873</f>
        <v>1417</v>
      </c>
    </row>
    <row r="4875" spans="1:4" x14ac:dyDescent="0.2">
      <c r="B4875" s="2"/>
      <c r="C4875" s="2"/>
    </row>
    <row r="4876" spans="1:4" x14ac:dyDescent="0.2">
      <c r="B4876" s="27" t="s">
        <v>126</v>
      </c>
      <c r="C4876" s="27"/>
      <c r="D4876" s="11">
        <f>+D4871+D4874</f>
        <v>334053</v>
      </c>
    </row>
    <row r="4878" spans="1:4" x14ac:dyDescent="0.2">
      <c r="B4878" s="2"/>
      <c r="C4878" s="2"/>
    </row>
    <row r="4879" spans="1:4" x14ac:dyDescent="0.2">
      <c r="A4879" s="19" t="s">
        <v>109</v>
      </c>
      <c r="B4879" s="2"/>
      <c r="C4879" s="2"/>
    </row>
    <row r="4881" spans="1:4" x14ac:dyDescent="0.2">
      <c r="B4881" s="2" t="s">
        <v>119</v>
      </c>
      <c r="C4881" s="2" t="s">
        <v>91</v>
      </c>
      <c r="D4881" s="13">
        <v>90533</v>
      </c>
    </row>
    <row r="4882" spans="1:4" x14ac:dyDescent="0.2">
      <c r="B4882" s="2"/>
      <c r="C4882" s="5" t="s">
        <v>120</v>
      </c>
      <c r="D4882" s="9">
        <f>SUM(D4881)</f>
        <v>90533</v>
      </c>
    </row>
    <row r="4883" spans="1:4" x14ac:dyDescent="0.2">
      <c r="B4883" s="2"/>
      <c r="C4883" s="2"/>
    </row>
    <row r="4884" spans="1:4" x14ac:dyDescent="0.2">
      <c r="B4884" s="2" t="s">
        <v>15</v>
      </c>
      <c r="C4884" s="2" t="s">
        <v>16</v>
      </c>
      <c r="D4884" s="9">
        <v>50</v>
      </c>
    </row>
    <row r="4885" spans="1:4" x14ac:dyDescent="0.2">
      <c r="B4885" s="2" t="s">
        <v>21</v>
      </c>
      <c r="C4885" s="2" t="s">
        <v>22</v>
      </c>
      <c r="D4885" s="9">
        <v>150</v>
      </c>
    </row>
    <row r="4886" spans="1:4" x14ac:dyDescent="0.2">
      <c r="B4886" s="2" t="s">
        <v>29</v>
      </c>
      <c r="C4886" s="2" t="s">
        <v>30</v>
      </c>
      <c r="D4886" s="13">
        <v>350</v>
      </c>
    </row>
    <row r="4887" spans="1:4" x14ac:dyDescent="0.2">
      <c r="B4887" s="2"/>
      <c r="C4887" s="5" t="s">
        <v>122</v>
      </c>
      <c r="D4887" s="9">
        <f>SUM(D4884:D4886)</f>
        <v>550</v>
      </c>
    </row>
    <row r="4888" spans="1:4" x14ac:dyDescent="0.2">
      <c r="B4888" s="2"/>
      <c r="C4888" s="2"/>
    </row>
    <row r="4889" spans="1:4" x14ac:dyDescent="0.2">
      <c r="B4889" s="2" t="s">
        <v>31</v>
      </c>
      <c r="C4889" s="2" t="s">
        <v>32</v>
      </c>
      <c r="D4889" s="9">
        <v>100</v>
      </c>
    </row>
    <row r="4890" spans="1:4" x14ac:dyDescent="0.2">
      <c r="B4890" s="2" t="s">
        <v>42</v>
      </c>
      <c r="C4890" s="2" t="s">
        <v>280</v>
      </c>
      <c r="D4890" s="13">
        <v>75</v>
      </c>
    </row>
    <row r="4891" spans="1:4" x14ac:dyDescent="0.2">
      <c r="B4891" s="2"/>
      <c r="C4891" s="5" t="s">
        <v>123</v>
      </c>
      <c r="D4891" s="9">
        <f>SUM(D4889:D4890)</f>
        <v>175</v>
      </c>
    </row>
    <row r="4892" spans="1:4" x14ac:dyDescent="0.2">
      <c r="B4892" s="2"/>
      <c r="C4892" s="2"/>
    </row>
    <row r="4893" spans="1:4" x14ac:dyDescent="0.2">
      <c r="B4893" s="27" t="s">
        <v>127</v>
      </c>
      <c r="C4893" s="27"/>
      <c r="D4893" s="11">
        <f>+D4882+D4887+D4891</f>
        <v>91258</v>
      </c>
    </row>
    <row r="4895" spans="1:4" x14ac:dyDescent="0.2">
      <c r="B4895" s="2"/>
      <c r="C4895" s="2"/>
    </row>
    <row r="4896" spans="1:4" x14ac:dyDescent="0.2">
      <c r="A4896" s="19" t="s">
        <v>111</v>
      </c>
      <c r="B4896" s="2"/>
      <c r="C4896" s="2"/>
    </row>
    <row r="4898" spans="1:4" x14ac:dyDescent="0.2">
      <c r="B4898" s="2" t="s">
        <v>119</v>
      </c>
      <c r="C4898" s="2" t="s">
        <v>91</v>
      </c>
      <c r="D4898" s="13">
        <v>95189</v>
      </c>
    </row>
    <row r="4899" spans="1:4" x14ac:dyDescent="0.2">
      <c r="B4899" s="2"/>
      <c r="C4899" s="5" t="s">
        <v>120</v>
      </c>
      <c r="D4899" s="9">
        <f>SUM(D4898)</f>
        <v>95189</v>
      </c>
    </row>
    <row r="4900" spans="1:4" x14ac:dyDescent="0.2">
      <c r="B4900" s="2"/>
      <c r="C4900" s="2"/>
    </row>
    <row r="4901" spans="1:4" x14ac:dyDescent="0.2">
      <c r="B4901" s="2" t="s">
        <v>29</v>
      </c>
      <c r="C4901" s="2" t="s">
        <v>30</v>
      </c>
      <c r="D4901" s="13">
        <v>800</v>
      </c>
    </row>
    <row r="4902" spans="1:4" x14ac:dyDescent="0.2">
      <c r="B4902" s="2"/>
      <c r="C4902" s="5" t="s">
        <v>122</v>
      </c>
      <c r="D4902" s="9">
        <f>SUM(D4901)</f>
        <v>800</v>
      </c>
    </row>
    <row r="4903" spans="1:4" x14ac:dyDescent="0.2">
      <c r="B4903" s="2"/>
      <c r="C4903" s="2"/>
    </row>
    <row r="4904" spans="1:4" x14ac:dyDescent="0.2">
      <c r="B4904" s="27" t="s">
        <v>129</v>
      </c>
      <c r="C4904" s="27"/>
      <c r="D4904" s="11">
        <f>+D4899+D4902</f>
        <v>95989</v>
      </c>
    </row>
    <row r="4906" spans="1:4" x14ac:dyDescent="0.2">
      <c r="B4906" s="2"/>
      <c r="C4906" s="2"/>
    </row>
    <row r="4907" spans="1:4" x14ac:dyDescent="0.2">
      <c r="A4907" s="19" t="s">
        <v>90</v>
      </c>
      <c r="B4907" s="2"/>
      <c r="C4907" s="2"/>
    </row>
    <row r="4909" spans="1:4" x14ac:dyDescent="0.2">
      <c r="B4909" s="2" t="s">
        <v>119</v>
      </c>
      <c r="C4909" s="2" t="s">
        <v>91</v>
      </c>
      <c r="D4909" s="13">
        <v>1066</v>
      </c>
    </row>
    <row r="4910" spans="1:4" x14ac:dyDescent="0.2">
      <c r="B4910" s="2"/>
      <c r="C4910" s="5" t="s">
        <v>120</v>
      </c>
      <c r="D4910" s="9">
        <f>SUM(D4909)</f>
        <v>1066</v>
      </c>
    </row>
    <row r="4911" spans="1:4" x14ac:dyDescent="0.2">
      <c r="B4911" s="2"/>
      <c r="C4911" s="2"/>
    </row>
    <row r="4912" spans="1:4" x14ac:dyDescent="0.2">
      <c r="B4912" s="27" t="s">
        <v>130</v>
      </c>
      <c r="C4912" s="27"/>
      <c r="D4912" s="11">
        <f>+D4910</f>
        <v>1066</v>
      </c>
    </row>
    <row r="4914" spans="1:6" x14ac:dyDescent="0.2">
      <c r="B4914" s="2"/>
      <c r="C4914" s="2"/>
    </row>
    <row r="4915" spans="1:6" x14ac:dyDescent="0.2">
      <c r="A4915" s="19" t="s">
        <v>102</v>
      </c>
      <c r="B4915" s="2"/>
      <c r="C4915" s="2"/>
    </row>
    <row r="4917" spans="1:6" x14ac:dyDescent="0.2">
      <c r="B4917" s="2" t="s">
        <v>3</v>
      </c>
      <c r="C4917" s="2" t="s">
        <v>4</v>
      </c>
      <c r="D4917" s="9">
        <v>1000</v>
      </c>
    </row>
    <row r="4918" spans="1:6" x14ac:dyDescent="0.2">
      <c r="B4918" s="2" t="s">
        <v>65</v>
      </c>
      <c r="C4918" s="2" t="s">
        <v>66</v>
      </c>
      <c r="D4918" s="9">
        <v>15800</v>
      </c>
    </row>
    <row r="4919" spans="1:6" x14ac:dyDescent="0.2">
      <c r="B4919" s="2" t="s">
        <v>7</v>
      </c>
      <c r="C4919" s="2" t="s">
        <v>8</v>
      </c>
      <c r="D4919" s="9">
        <v>13000</v>
      </c>
    </row>
    <row r="4920" spans="1:6" x14ac:dyDescent="0.2">
      <c r="B4920" s="2" t="s">
        <v>67</v>
      </c>
      <c r="C4920" s="2" t="s">
        <v>68</v>
      </c>
      <c r="D4920" s="9">
        <v>69589</v>
      </c>
    </row>
    <row r="4921" spans="1:6" x14ac:dyDescent="0.2">
      <c r="B4921" s="2" t="s">
        <v>69</v>
      </c>
      <c r="C4921" s="2" t="s">
        <v>70</v>
      </c>
      <c r="D4921" s="13">
        <v>2100</v>
      </c>
    </row>
    <row r="4922" spans="1:6" x14ac:dyDescent="0.2">
      <c r="B4922" s="2"/>
      <c r="C4922" s="5" t="s">
        <v>121</v>
      </c>
      <c r="D4922" s="9">
        <f>SUM(D4917:D4921)</f>
        <v>101489</v>
      </c>
      <c r="E4922" s="12"/>
      <c r="F4922" s="12"/>
    </row>
    <row r="4923" spans="1:6" x14ac:dyDescent="0.2">
      <c r="B4923" s="2"/>
      <c r="C4923" s="2"/>
    </row>
    <row r="4924" spans="1:6" x14ac:dyDescent="0.2">
      <c r="B4924" s="2" t="s">
        <v>71</v>
      </c>
      <c r="C4924" s="2" t="s">
        <v>72</v>
      </c>
      <c r="D4924" s="13">
        <v>10000</v>
      </c>
    </row>
    <row r="4925" spans="1:6" x14ac:dyDescent="0.2">
      <c r="B4925" s="2"/>
      <c r="C4925" s="5" t="s">
        <v>122</v>
      </c>
      <c r="D4925" s="9">
        <f>SUM(D4924:D4924)</f>
        <v>10000</v>
      </c>
    </row>
    <row r="4926" spans="1:6" x14ac:dyDescent="0.2">
      <c r="B4926" s="2"/>
      <c r="C4926" s="2"/>
    </row>
    <row r="4927" spans="1:6" x14ac:dyDescent="0.2">
      <c r="B4927" s="27" t="s">
        <v>131</v>
      </c>
      <c r="C4927" s="27"/>
      <c r="D4927" s="11">
        <f>+D4922+D4925</f>
        <v>111489</v>
      </c>
    </row>
    <row r="4929" spans="1:6" ht="16.5" thickBot="1" x14ac:dyDescent="0.3">
      <c r="B4929" s="31" t="s">
        <v>227</v>
      </c>
      <c r="C4929" s="31"/>
      <c r="D4929" s="6">
        <f>+D4841+D4857+D4876+D4893+D4904+D4912+D4927+D4865</f>
        <v>4344388</v>
      </c>
    </row>
    <row r="4930" spans="1:6" ht="13.5" thickTop="1" x14ac:dyDescent="0.2"/>
    <row r="4931" spans="1:6" ht="13.5" thickBot="1" x14ac:dyDescent="0.25">
      <c r="B4931" s="2"/>
      <c r="C4931" s="2"/>
    </row>
    <row r="4932" spans="1:6" ht="18.75" thickBot="1" x14ac:dyDescent="0.3">
      <c r="A4932" s="28" t="s">
        <v>205</v>
      </c>
      <c r="B4932" s="29"/>
      <c r="C4932" s="29"/>
      <c r="D4932" s="30"/>
    </row>
    <row r="4933" spans="1:6" ht="18" x14ac:dyDescent="0.25">
      <c r="A4933" s="3"/>
      <c r="B4933" s="3"/>
      <c r="C4933" s="3"/>
      <c r="D4933" s="37"/>
    </row>
    <row r="4934" spans="1:6" x14ac:dyDescent="0.2">
      <c r="A4934" s="19" t="s">
        <v>105</v>
      </c>
      <c r="B4934" s="2"/>
      <c r="C4934" s="2"/>
    </row>
    <row r="4936" spans="1:6" x14ac:dyDescent="0.2">
      <c r="B4936" s="2" t="s">
        <v>119</v>
      </c>
      <c r="C4936" s="2" t="s">
        <v>91</v>
      </c>
      <c r="D4936" s="4">
        <v>3628134</v>
      </c>
    </row>
    <row r="4937" spans="1:6" x14ac:dyDescent="0.2">
      <c r="B4937" s="2"/>
      <c r="C4937" s="5" t="s">
        <v>120</v>
      </c>
      <c r="D4937" s="9">
        <f>SUM(D4936)</f>
        <v>3628134</v>
      </c>
    </row>
    <row r="4938" spans="1:6" x14ac:dyDescent="0.2">
      <c r="B4938" s="2"/>
      <c r="C4938" s="2"/>
    </row>
    <row r="4939" spans="1:6" x14ac:dyDescent="0.2">
      <c r="B4939" s="2" t="s">
        <v>1</v>
      </c>
      <c r="C4939" s="2" t="s">
        <v>2</v>
      </c>
      <c r="D4939" s="9">
        <v>750</v>
      </c>
    </row>
    <row r="4940" spans="1:6" x14ac:dyDescent="0.2">
      <c r="B4940" s="2" t="s">
        <v>11</v>
      </c>
      <c r="C4940" s="2" t="s">
        <v>12</v>
      </c>
      <c r="D4940" s="13">
        <v>7271</v>
      </c>
    </row>
    <row r="4941" spans="1:6" x14ac:dyDescent="0.2">
      <c r="B4941" s="2"/>
      <c r="C4941" s="5" t="s">
        <v>121</v>
      </c>
      <c r="D4941" s="9">
        <f>SUM(D4939:D4940)</f>
        <v>8021</v>
      </c>
      <c r="E4941" s="12"/>
      <c r="F4941" s="12"/>
    </row>
    <row r="4942" spans="1:6" x14ac:dyDescent="0.2">
      <c r="B4942" s="2"/>
      <c r="C4942" s="2"/>
    </row>
    <row r="4943" spans="1:6" x14ac:dyDescent="0.2">
      <c r="B4943" s="2" t="s">
        <v>15</v>
      </c>
      <c r="C4943" s="2" t="s">
        <v>16</v>
      </c>
      <c r="D4943" s="9">
        <v>1000</v>
      </c>
    </row>
    <row r="4944" spans="1:6" x14ac:dyDescent="0.2">
      <c r="B4944" s="2" t="s">
        <v>17</v>
      </c>
      <c r="C4944" s="2" t="s">
        <v>18</v>
      </c>
      <c r="D4944" s="9">
        <v>1121</v>
      </c>
    </row>
    <row r="4945" spans="1:4" x14ac:dyDescent="0.2">
      <c r="B4945" s="2" t="s">
        <v>57</v>
      </c>
      <c r="C4945" s="2" t="s">
        <v>58</v>
      </c>
      <c r="D4945" s="9">
        <v>1640</v>
      </c>
    </row>
    <row r="4946" spans="1:4" x14ac:dyDescent="0.2">
      <c r="B4946" s="2" t="s">
        <v>25</v>
      </c>
      <c r="C4946" s="2" t="s">
        <v>26</v>
      </c>
      <c r="D4946" s="9">
        <v>1400</v>
      </c>
    </row>
    <row r="4947" spans="1:4" x14ac:dyDescent="0.2">
      <c r="B4947" s="2" t="s">
        <v>29</v>
      </c>
      <c r="C4947" s="2" t="s">
        <v>30</v>
      </c>
      <c r="D4947" s="13">
        <v>41053</v>
      </c>
    </row>
    <row r="4948" spans="1:4" x14ac:dyDescent="0.2">
      <c r="B4948" s="2"/>
      <c r="C4948" s="5" t="s">
        <v>122</v>
      </c>
      <c r="D4948" s="9">
        <f>SUM(D4943:D4947)</f>
        <v>46214</v>
      </c>
    </row>
    <row r="4949" spans="1:4" x14ac:dyDescent="0.2">
      <c r="B4949" s="2"/>
      <c r="C4949" s="5"/>
    </row>
    <row r="4950" spans="1:4" x14ac:dyDescent="0.2">
      <c r="B4950" s="2" t="s">
        <v>33</v>
      </c>
      <c r="C4950" s="2" t="s">
        <v>277</v>
      </c>
      <c r="D4950" s="13">
        <v>1000</v>
      </c>
    </row>
    <row r="4951" spans="1:4" x14ac:dyDescent="0.2">
      <c r="B4951" s="2"/>
      <c r="C4951" s="5" t="s">
        <v>123</v>
      </c>
      <c r="D4951" s="9">
        <f>+D4950</f>
        <v>1000</v>
      </c>
    </row>
    <row r="4952" spans="1:4" x14ac:dyDescent="0.2">
      <c r="B4952" s="2"/>
      <c r="C4952" s="2"/>
    </row>
    <row r="4953" spans="1:4" x14ac:dyDescent="0.2">
      <c r="B4953" s="27" t="s">
        <v>114</v>
      </c>
      <c r="C4953" s="27"/>
      <c r="D4953" s="11">
        <f>+D4937+D4941+D4948+D4951</f>
        <v>3683369</v>
      </c>
    </row>
    <row r="4955" spans="1:4" x14ac:dyDescent="0.2">
      <c r="B4955" s="2"/>
      <c r="C4955" s="2"/>
    </row>
    <row r="4956" spans="1:4" x14ac:dyDescent="0.2">
      <c r="A4956" s="19" t="s">
        <v>106</v>
      </c>
      <c r="B4956" s="2"/>
      <c r="C4956" s="2"/>
    </row>
    <row r="4958" spans="1:4" x14ac:dyDescent="0.2">
      <c r="B4958" s="2" t="s">
        <v>119</v>
      </c>
      <c r="C4958" s="2" t="s">
        <v>91</v>
      </c>
      <c r="D4958" s="13">
        <v>70239</v>
      </c>
    </row>
    <row r="4959" spans="1:4" x14ac:dyDescent="0.2">
      <c r="B4959" s="2"/>
      <c r="C4959" s="5" t="s">
        <v>120</v>
      </c>
      <c r="D4959" s="9">
        <f>SUM(D4958)</f>
        <v>70239</v>
      </c>
    </row>
    <row r="4960" spans="1:4" x14ac:dyDescent="0.2">
      <c r="B4960" s="2"/>
      <c r="C4960" s="2"/>
    </row>
    <row r="4961" spans="1:4" x14ac:dyDescent="0.2">
      <c r="B4961" s="2" t="s">
        <v>1</v>
      </c>
      <c r="C4961" s="2" t="s">
        <v>2</v>
      </c>
      <c r="D4961" s="13">
        <v>250</v>
      </c>
    </row>
    <row r="4962" spans="1:4" x14ac:dyDescent="0.2">
      <c r="B4962" s="2"/>
      <c r="C4962" s="5" t="s">
        <v>121</v>
      </c>
      <c r="D4962" s="9">
        <f>SUM(D4961)</f>
        <v>250</v>
      </c>
    </row>
    <row r="4963" spans="1:4" x14ac:dyDescent="0.2">
      <c r="B4963" s="2"/>
      <c r="C4963" s="2"/>
    </row>
    <row r="4964" spans="1:4" x14ac:dyDescent="0.2">
      <c r="B4964" s="2" t="s">
        <v>21</v>
      </c>
      <c r="C4964" s="2" t="s">
        <v>22</v>
      </c>
      <c r="D4964" s="9">
        <v>1500</v>
      </c>
    </row>
    <row r="4965" spans="1:4" x14ac:dyDescent="0.2">
      <c r="B4965" s="2" t="s">
        <v>29</v>
      </c>
      <c r="C4965" s="2" t="s">
        <v>30</v>
      </c>
      <c r="D4965" s="13">
        <v>800</v>
      </c>
    </row>
    <row r="4966" spans="1:4" x14ac:dyDescent="0.2">
      <c r="B4966" s="2"/>
      <c r="C4966" s="5" t="s">
        <v>122</v>
      </c>
      <c r="D4966" s="9">
        <f>SUM(D4964:D4965)</f>
        <v>2300</v>
      </c>
    </row>
    <row r="4967" spans="1:4" x14ac:dyDescent="0.2">
      <c r="B4967" s="2"/>
      <c r="C4967" s="2"/>
    </row>
    <row r="4968" spans="1:4" x14ac:dyDescent="0.2">
      <c r="B4968" s="27" t="s">
        <v>113</v>
      </c>
      <c r="C4968" s="27"/>
      <c r="D4968" s="11">
        <f>+D4959+D4962+D4966</f>
        <v>72789</v>
      </c>
    </row>
    <row r="4970" spans="1:4" x14ac:dyDescent="0.2">
      <c r="B4970" s="2"/>
      <c r="C4970" s="2"/>
    </row>
    <row r="4971" spans="1:4" x14ac:dyDescent="0.2">
      <c r="A4971" s="10" t="s">
        <v>107</v>
      </c>
      <c r="B4971" s="2"/>
      <c r="C4971" s="2"/>
    </row>
    <row r="4973" spans="1:4" x14ac:dyDescent="0.2">
      <c r="B4973" s="2" t="s">
        <v>119</v>
      </c>
      <c r="C4973" s="2" t="s">
        <v>91</v>
      </c>
      <c r="D4973" s="13">
        <v>74348</v>
      </c>
    </row>
    <row r="4974" spans="1:4" x14ac:dyDescent="0.2">
      <c r="B4974" s="2"/>
      <c r="C4974" s="5" t="s">
        <v>120</v>
      </c>
      <c r="D4974" s="9">
        <f>SUM(D4973)</f>
        <v>74348</v>
      </c>
    </row>
    <row r="4975" spans="1:4" x14ac:dyDescent="0.2">
      <c r="B4975" s="2"/>
      <c r="C4975" s="5"/>
    </row>
    <row r="4976" spans="1:4" x14ac:dyDescent="0.2">
      <c r="B4976" s="27" t="s">
        <v>125</v>
      </c>
      <c r="C4976" s="27"/>
      <c r="D4976" s="11">
        <f>+D4974</f>
        <v>74348</v>
      </c>
    </row>
    <row r="4977" spans="1:4" x14ac:dyDescent="0.2">
      <c r="B4977" s="25"/>
      <c r="C4977" s="25"/>
      <c r="D4977" s="23"/>
    </row>
    <row r="4978" spans="1:4" x14ac:dyDescent="0.2">
      <c r="B4978" s="25"/>
      <c r="C4978" s="25"/>
      <c r="D4978" s="23"/>
    </row>
    <row r="4979" spans="1:4" x14ac:dyDescent="0.2">
      <c r="A4979" s="19" t="s">
        <v>108</v>
      </c>
      <c r="B4979" s="2"/>
      <c r="C4979" s="2"/>
    </row>
    <row r="4981" spans="1:4" x14ac:dyDescent="0.2">
      <c r="B4981" s="2" t="s">
        <v>119</v>
      </c>
      <c r="C4981" s="2" t="s">
        <v>91</v>
      </c>
      <c r="D4981" s="13">
        <v>315281</v>
      </c>
    </row>
    <row r="4982" spans="1:4" x14ac:dyDescent="0.2">
      <c r="B4982" s="2"/>
      <c r="C4982" s="5" t="s">
        <v>120</v>
      </c>
      <c r="D4982" s="9">
        <f>SUM(D4981)</f>
        <v>315281</v>
      </c>
    </row>
    <row r="4983" spans="1:4" x14ac:dyDescent="0.2">
      <c r="B4983" s="2"/>
      <c r="C4983" s="5"/>
    </row>
    <row r="4984" spans="1:4" x14ac:dyDescent="0.2">
      <c r="B4984" s="2" t="s">
        <v>29</v>
      </c>
      <c r="C4984" s="2" t="s">
        <v>30</v>
      </c>
      <c r="D4984" s="13">
        <v>1200</v>
      </c>
    </row>
    <row r="4985" spans="1:4" x14ac:dyDescent="0.2">
      <c r="B4985" s="2"/>
      <c r="C4985" s="5" t="s">
        <v>122</v>
      </c>
      <c r="D4985" s="9">
        <f>SUM(D4984)</f>
        <v>1200</v>
      </c>
    </row>
    <row r="4986" spans="1:4" x14ac:dyDescent="0.2">
      <c r="B4986" s="2"/>
      <c r="C4986" s="2"/>
    </row>
    <row r="4987" spans="1:4" x14ac:dyDescent="0.2">
      <c r="B4987" s="27" t="s">
        <v>126</v>
      </c>
      <c r="C4987" s="27"/>
      <c r="D4987" s="11">
        <f>+D4982+D4985</f>
        <v>316481</v>
      </c>
    </row>
    <row r="4989" spans="1:4" x14ac:dyDescent="0.2">
      <c r="B4989" s="2"/>
      <c r="C4989" s="2"/>
    </row>
    <row r="4990" spans="1:4" x14ac:dyDescent="0.2">
      <c r="A4990" s="19" t="s">
        <v>109</v>
      </c>
      <c r="B4990" s="2"/>
      <c r="C4990" s="2"/>
    </row>
    <row r="4992" spans="1:4" x14ac:dyDescent="0.2">
      <c r="B4992" s="2" t="s">
        <v>119</v>
      </c>
      <c r="C4992" s="2" t="s">
        <v>91</v>
      </c>
      <c r="D4992" s="13">
        <v>84900</v>
      </c>
    </row>
    <row r="4993" spans="1:5" x14ac:dyDescent="0.2">
      <c r="B4993" s="2"/>
      <c r="C4993" s="5" t="s">
        <v>120</v>
      </c>
      <c r="D4993" s="9">
        <f>SUM(D4992)</f>
        <v>84900</v>
      </c>
    </row>
    <row r="4994" spans="1:5" x14ac:dyDescent="0.2">
      <c r="B4994" s="2"/>
      <c r="C4994" s="2"/>
    </row>
    <row r="4995" spans="1:5" x14ac:dyDescent="0.2">
      <c r="B4995" s="2" t="s">
        <v>15</v>
      </c>
      <c r="C4995" s="2" t="s">
        <v>16</v>
      </c>
      <c r="D4995" s="9">
        <v>50</v>
      </c>
    </row>
    <row r="4996" spans="1:5" x14ac:dyDescent="0.2">
      <c r="B4996" s="2" t="s">
        <v>21</v>
      </c>
      <c r="C4996" s="2" t="s">
        <v>22</v>
      </c>
      <c r="D4996" s="9">
        <v>150</v>
      </c>
    </row>
    <row r="4997" spans="1:5" x14ac:dyDescent="0.2">
      <c r="B4997" s="2" t="s">
        <v>29</v>
      </c>
      <c r="C4997" s="2" t="s">
        <v>30</v>
      </c>
      <c r="D4997" s="13">
        <v>850</v>
      </c>
    </row>
    <row r="4998" spans="1:5" x14ac:dyDescent="0.2">
      <c r="B4998" s="2"/>
      <c r="C4998" s="5" t="s">
        <v>122</v>
      </c>
      <c r="D4998" s="9">
        <f>SUM(D4995:D4997)</f>
        <v>1050</v>
      </c>
      <c r="E4998" s="12"/>
    </row>
    <row r="4999" spans="1:5" x14ac:dyDescent="0.2">
      <c r="B4999" s="2"/>
      <c r="C4999" s="2"/>
    </row>
    <row r="5000" spans="1:5" x14ac:dyDescent="0.2">
      <c r="B5000" s="2" t="s">
        <v>31</v>
      </c>
      <c r="C5000" s="2" t="s">
        <v>32</v>
      </c>
      <c r="D5000" s="9">
        <v>100</v>
      </c>
    </row>
    <row r="5001" spans="1:5" x14ac:dyDescent="0.2">
      <c r="B5001" s="2" t="s">
        <v>42</v>
      </c>
      <c r="C5001" s="2" t="s">
        <v>280</v>
      </c>
      <c r="D5001" s="13">
        <v>75</v>
      </c>
    </row>
    <row r="5002" spans="1:5" x14ac:dyDescent="0.2">
      <c r="B5002" s="2"/>
      <c r="C5002" s="5" t="s">
        <v>123</v>
      </c>
      <c r="D5002" s="9">
        <f>SUM(D5000:D5001)</f>
        <v>175</v>
      </c>
    </row>
    <row r="5003" spans="1:5" x14ac:dyDescent="0.2">
      <c r="B5003" s="2"/>
      <c r="C5003" s="2"/>
    </row>
    <row r="5004" spans="1:5" x14ac:dyDescent="0.2">
      <c r="B5004" s="27" t="s">
        <v>127</v>
      </c>
      <c r="C5004" s="27"/>
      <c r="D5004" s="11">
        <f>+D4993+D4998+D5002</f>
        <v>86125</v>
      </c>
    </row>
    <row r="5006" spans="1:5" x14ac:dyDescent="0.2">
      <c r="B5006" s="2"/>
      <c r="C5006" s="2"/>
    </row>
    <row r="5007" spans="1:5" x14ac:dyDescent="0.2">
      <c r="A5007" s="19" t="s">
        <v>111</v>
      </c>
      <c r="B5007" s="2"/>
      <c r="C5007" s="2"/>
    </row>
    <row r="5009" spans="1:4" x14ac:dyDescent="0.2">
      <c r="B5009" s="2" t="s">
        <v>119</v>
      </c>
      <c r="C5009" s="2" t="s">
        <v>91</v>
      </c>
      <c r="D5009" s="13">
        <v>110296</v>
      </c>
    </row>
    <row r="5010" spans="1:4" x14ac:dyDescent="0.2">
      <c r="B5010" s="2"/>
      <c r="C5010" s="5" t="s">
        <v>120</v>
      </c>
      <c r="D5010" s="9">
        <f>SUM(D5009)</f>
        <v>110296</v>
      </c>
    </row>
    <row r="5011" spans="1:4" x14ac:dyDescent="0.2">
      <c r="B5011" s="2"/>
      <c r="C5011" s="2"/>
    </row>
    <row r="5012" spans="1:4" x14ac:dyDescent="0.2">
      <c r="B5012" s="2" t="s">
        <v>29</v>
      </c>
      <c r="C5012" s="2" t="s">
        <v>30</v>
      </c>
      <c r="D5012" s="13">
        <v>1300</v>
      </c>
    </row>
    <row r="5013" spans="1:4" x14ac:dyDescent="0.2">
      <c r="B5013" s="2"/>
      <c r="C5013" s="5" t="s">
        <v>122</v>
      </c>
      <c r="D5013" s="9">
        <f>SUM(D5012)</f>
        <v>1300</v>
      </c>
    </row>
    <row r="5014" spans="1:4" x14ac:dyDescent="0.2">
      <c r="B5014" s="2"/>
      <c r="C5014" s="2"/>
    </row>
    <row r="5015" spans="1:4" x14ac:dyDescent="0.2">
      <c r="B5015" s="27" t="s">
        <v>129</v>
      </c>
      <c r="C5015" s="27"/>
      <c r="D5015" s="11">
        <f>+D5010+D5013</f>
        <v>111596</v>
      </c>
    </row>
    <row r="5017" spans="1:4" x14ac:dyDescent="0.2">
      <c r="B5017" s="2"/>
      <c r="C5017" s="2"/>
    </row>
    <row r="5018" spans="1:4" x14ac:dyDescent="0.2">
      <c r="A5018" s="19" t="s">
        <v>90</v>
      </c>
      <c r="B5018" s="2"/>
      <c r="C5018" s="2"/>
    </row>
    <row r="5020" spans="1:4" x14ac:dyDescent="0.2">
      <c r="B5020" s="2" t="s">
        <v>119</v>
      </c>
      <c r="C5020" s="2" t="s">
        <v>91</v>
      </c>
      <c r="D5020" s="13">
        <v>1070</v>
      </c>
    </row>
    <row r="5021" spans="1:4" x14ac:dyDescent="0.2">
      <c r="B5021" s="2"/>
      <c r="C5021" s="5" t="s">
        <v>120</v>
      </c>
      <c r="D5021" s="9">
        <f>SUM(D5020)</f>
        <v>1070</v>
      </c>
    </row>
    <row r="5022" spans="1:4" x14ac:dyDescent="0.2">
      <c r="B5022" s="2"/>
      <c r="C5022" s="2"/>
    </row>
    <row r="5023" spans="1:4" x14ac:dyDescent="0.2">
      <c r="B5023" s="27" t="s">
        <v>130</v>
      </c>
      <c r="C5023" s="27"/>
      <c r="D5023" s="11">
        <f>+D5021</f>
        <v>1070</v>
      </c>
    </row>
    <row r="5024" spans="1:4" x14ac:dyDescent="0.2">
      <c r="B5024" s="2"/>
      <c r="C5024" s="2"/>
    </row>
    <row r="5025" spans="1:6" x14ac:dyDescent="0.2">
      <c r="B5025" s="2"/>
      <c r="C5025" s="2"/>
    </row>
    <row r="5026" spans="1:6" x14ac:dyDescent="0.2">
      <c r="A5026" s="19" t="s">
        <v>102</v>
      </c>
      <c r="B5026" s="2"/>
      <c r="C5026" s="2"/>
    </row>
    <row r="5028" spans="1:6" x14ac:dyDescent="0.2">
      <c r="B5028" s="2" t="s">
        <v>3</v>
      </c>
      <c r="C5028" s="2" t="s">
        <v>4</v>
      </c>
      <c r="D5028" s="9">
        <v>1000</v>
      </c>
    </row>
    <row r="5029" spans="1:6" x14ac:dyDescent="0.2">
      <c r="B5029" s="2" t="s">
        <v>65</v>
      </c>
      <c r="C5029" s="2" t="s">
        <v>66</v>
      </c>
      <c r="D5029" s="9">
        <v>9000</v>
      </c>
    </row>
    <row r="5030" spans="1:6" x14ac:dyDescent="0.2">
      <c r="B5030" s="2" t="s">
        <v>7</v>
      </c>
      <c r="C5030" s="2" t="s">
        <v>8</v>
      </c>
      <c r="D5030" s="9">
        <v>11800</v>
      </c>
    </row>
    <row r="5031" spans="1:6" x14ac:dyDescent="0.2">
      <c r="B5031" s="2" t="s">
        <v>67</v>
      </c>
      <c r="C5031" s="2" t="s">
        <v>68</v>
      </c>
      <c r="D5031" s="9">
        <v>91435</v>
      </c>
    </row>
    <row r="5032" spans="1:6" x14ac:dyDescent="0.2">
      <c r="B5032" s="2" t="s">
        <v>69</v>
      </c>
      <c r="C5032" s="2" t="s">
        <v>70</v>
      </c>
      <c r="D5032" s="13">
        <v>5000</v>
      </c>
    </row>
    <row r="5033" spans="1:6" x14ac:dyDescent="0.2">
      <c r="B5033" s="2"/>
      <c r="C5033" s="5" t="s">
        <v>121</v>
      </c>
      <c r="D5033" s="9">
        <f>SUM(D5028:D5032)</f>
        <v>118235</v>
      </c>
      <c r="E5033" s="12"/>
      <c r="F5033" s="12"/>
    </row>
    <row r="5034" spans="1:6" x14ac:dyDescent="0.2">
      <c r="B5034" s="2"/>
      <c r="C5034" s="2"/>
    </row>
    <row r="5035" spans="1:6" x14ac:dyDescent="0.2">
      <c r="B5035" s="2" t="s">
        <v>71</v>
      </c>
      <c r="C5035" s="2" t="s">
        <v>72</v>
      </c>
      <c r="D5035" s="13">
        <v>10000</v>
      </c>
    </row>
    <row r="5036" spans="1:6" x14ac:dyDescent="0.2">
      <c r="B5036" s="2"/>
      <c r="C5036" s="5" t="s">
        <v>122</v>
      </c>
      <c r="D5036" s="9">
        <f>SUM(D5035:D5035)</f>
        <v>10000</v>
      </c>
    </row>
    <row r="5037" spans="1:6" x14ac:dyDescent="0.2">
      <c r="B5037" s="2"/>
      <c r="C5037" s="2"/>
    </row>
    <row r="5038" spans="1:6" x14ac:dyDescent="0.2">
      <c r="B5038" s="27" t="s">
        <v>131</v>
      </c>
      <c r="C5038" s="27"/>
      <c r="D5038" s="11">
        <f>+D5033+D5036</f>
        <v>128235</v>
      </c>
    </row>
    <row r="5040" spans="1:6" ht="16.5" thickBot="1" x14ac:dyDescent="0.3">
      <c r="B5040" s="31" t="s">
        <v>226</v>
      </c>
      <c r="C5040" s="31"/>
      <c r="D5040" s="6">
        <f>+D4953+D4968+D4987+D5004+D5015+D5023+D5038+D4976</f>
        <v>4474013</v>
      </c>
    </row>
    <row r="5041" spans="1:6" ht="13.5" thickTop="1" x14ac:dyDescent="0.2"/>
    <row r="5042" spans="1:6" ht="13.5" thickBot="1" x14ac:dyDescent="0.25">
      <c r="B5042" s="2"/>
      <c r="C5042" s="2"/>
    </row>
    <row r="5043" spans="1:6" ht="18.75" thickBot="1" x14ac:dyDescent="0.3">
      <c r="A5043" s="28" t="s">
        <v>204</v>
      </c>
      <c r="B5043" s="29"/>
      <c r="C5043" s="29"/>
      <c r="D5043" s="30"/>
    </row>
    <row r="5044" spans="1:6" ht="18" x14ac:dyDescent="0.25">
      <c r="A5044" s="3"/>
      <c r="B5044" s="3"/>
      <c r="C5044" s="3"/>
      <c r="D5044" s="37"/>
    </row>
    <row r="5045" spans="1:6" x14ac:dyDescent="0.2">
      <c r="A5045" s="19" t="s">
        <v>105</v>
      </c>
      <c r="B5045" s="2"/>
      <c r="C5045" s="2"/>
    </row>
    <row r="5047" spans="1:6" x14ac:dyDescent="0.2">
      <c r="B5047" s="2" t="s">
        <v>119</v>
      </c>
      <c r="C5047" s="2" t="s">
        <v>91</v>
      </c>
      <c r="D5047" s="4">
        <v>3510406</v>
      </c>
    </row>
    <row r="5048" spans="1:6" x14ac:dyDescent="0.2">
      <c r="B5048" s="2"/>
      <c r="C5048" s="5" t="s">
        <v>120</v>
      </c>
      <c r="D5048" s="9">
        <f>SUM(D5047)</f>
        <v>3510406</v>
      </c>
    </row>
    <row r="5049" spans="1:6" x14ac:dyDescent="0.2">
      <c r="B5049" s="2"/>
      <c r="C5049" s="2"/>
    </row>
    <row r="5050" spans="1:6" x14ac:dyDescent="0.2">
      <c r="B5050" s="2" t="s">
        <v>1</v>
      </c>
      <c r="C5050" s="2" t="s">
        <v>2</v>
      </c>
      <c r="D5050" s="9">
        <v>750</v>
      </c>
    </row>
    <row r="5051" spans="1:6" x14ac:dyDescent="0.2">
      <c r="B5051" s="2" t="s">
        <v>11</v>
      </c>
      <c r="C5051" s="2" t="s">
        <v>12</v>
      </c>
      <c r="D5051" s="13">
        <v>6371</v>
      </c>
    </row>
    <row r="5052" spans="1:6" x14ac:dyDescent="0.2">
      <c r="B5052" s="2"/>
      <c r="C5052" s="5" t="s">
        <v>121</v>
      </c>
      <c r="D5052" s="9">
        <f>SUM(D5050:D5051)</f>
        <v>7121</v>
      </c>
      <c r="E5052" s="12"/>
      <c r="F5052" s="12"/>
    </row>
    <row r="5053" spans="1:6" x14ac:dyDescent="0.2">
      <c r="B5053" s="2"/>
      <c r="C5053" s="2"/>
    </row>
    <row r="5054" spans="1:6" x14ac:dyDescent="0.2">
      <c r="B5054" s="2" t="s">
        <v>57</v>
      </c>
      <c r="C5054" s="2" t="s">
        <v>58</v>
      </c>
      <c r="D5054" s="9">
        <v>900</v>
      </c>
    </row>
    <row r="5055" spans="1:6" x14ac:dyDescent="0.2">
      <c r="B5055" s="2" t="s">
        <v>25</v>
      </c>
      <c r="C5055" s="2" t="s">
        <v>26</v>
      </c>
      <c r="D5055" s="9">
        <v>1543</v>
      </c>
    </row>
    <row r="5056" spans="1:6" x14ac:dyDescent="0.2">
      <c r="B5056" s="2" t="s">
        <v>29</v>
      </c>
      <c r="C5056" s="2" t="s">
        <v>30</v>
      </c>
      <c r="D5056" s="13">
        <v>45049</v>
      </c>
    </row>
    <row r="5057" spans="1:6" x14ac:dyDescent="0.2">
      <c r="B5057" s="2"/>
      <c r="C5057" s="5" t="s">
        <v>122</v>
      </c>
      <c r="D5057" s="9">
        <f>SUM(D5054:D5056)</f>
        <v>47492</v>
      </c>
    </row>
    <row r="5058" spans="1:6" x14ac:dyDescent="0.2">
      <c r="B5058" s="2"/>
      <c r="C5058" s="5"/>
    </row>
    <row r="5059" spans="1:6" x14ac:dyDescent="0.2">
      <c r="B5059" s="2" t="s">
        <v>33</v>
      </c>
      <c r="C5059" s="2" t="s">
        <v>277</v>
      </c>
      <c r="D5059" s="13">
        <v>5000</v>
      </c>
    </row>
    <row r="5060" spans="1:6" x14ac:dyDescent="0.2">
      <c r="B5060" s="2"/>
      <c r="C5060" s="5" t="s">
        <v>123</v>
      </c>
      <c r="D5060" s="9">
        <f>SUM(D5059:D5059)</f>
        <v>5000</v>
      </c>
    </row>
    <row r="5061" spans="1:6" x14ac:dyDescent="0.2">
      <c r="B5061" s="2"/>
      <c r="C5061" s="2"/>
    </row>
    <row r="5062" spans="1:6" x14ac:dyDescent="0.2">
      <c r="B5062" s="27" t="s">
        <v>114</v>
      </c>
      <c r="C5062" s="27"/>
      <c r="D5062" s="11">
        <f>+D5048+D5052+D5057+D5060</f>
        <v>3570019</v>
      </c>
    </row>
    <row r="5064" spans="1:6" x14ac:dyDescent="0.2">
      <c r="B5064" s="2"/>
      <c r="C5064" s="2"/>
    </row>
    <row r="5065" spans="1:6" x14ac:dyDescent="0.2">
      <c r="A5065" s="19" t="s">
        <v>106</v>
      </c>
      <c r="B5065" s="2"/>
      <c r="C5065" s="2"/>
    </row>
    <row r="5067" spans="1:6" x14ac:dyDescent="0.2">
      <c r="B5067" s="2" t="s">
        <v>119</v>
      </c>
      <c r="C5067" s="2" t="s">
        <v>91</v>
      </c>
      <c r="D5067" s="13">
        <v>79073</v>
      </c>
    </row>
    <row r="5068" spans="1:6" x14ac:dyDescent="0.2">
      <c r="B5068" s="2"/>
      <c r="C5068" s="5" t="s">
        <v>120</v>
      </c>
      <c r="D5068" s="9">
        <f>SUM(D5067)</f>
        <v>79073</v>
      </c>
    </row>
    <row r="5069" spans="1:6" x14ac:dyDescent="0.2">
      <c r="B5069" s="2"/>
      <c r="C5069" s="2"/>
    </row>
    <row r="5070" spans="1:6" x14ac:dyDescent="0.2">
      <c r="B5070" s="2" t="s">
        <v>1</v>
      </c>
      <c r="C5070" s="2" t="s">
        <v>2</v>
      </c>
      <c r="D5070" s="13">
        <v>250</v>
      </c>
    </row>
    <row r="5071" spans="1:6" x14ac:dyDescent="0.2">
      <c r="B5071" s="2"/>
      <c r="C5071" s="5" t="s">
        <v>121</v>
      </c>
      <c r="D5071" s="9">
        <f>SUM(D5070)</f>
        <v>250</v>
      </c>
      <c r="E5071" s="12"/>
      <c r="F5071" s="12"/>
    </row>
    <row r="5072" spans="1:6" x14ac:dyDescent="0.2">
      <c r="B5072" s="2"/>
      <c r="C5072" s="2"/>
    </row>
    <row r="5073" spans="1:4" x14ac:dyDescent="0.2">
      <c r="B5073" s="2" t="s">
        <v>21</v>
      </c>
      <c r="C5073" s="2" t="s">
        <v>22</v>
      </c>
      <c r="D5073" s="13">
        <v>3400</v>
      </c>
    </row>
    <row r="5074" spans="1:4" x14ac:dyDescent="0.2">
      <c r="B5074" s="2"/>
      <c r="C5074" s="5" t="s">
        <v>122</v>
      </c>
      <c r="D5074" s="9">
        <f>SUM(D5073:D5073)</f>
        <v>3400</v>
      </c>
    </row>
    <row r="5075" spans="1:4" x14ac:dyDescent="0.2">
      <c r="B5075" s="2"/>
      <c r="C5075" s="2"/>
    </row>
    <row r="5076" spans="1:4" x14ac:dyDescent="0.2">
      <c r="B5076" s="27" t="s">
        <v>113</v>
      </c>
      <c r="C5076" s="27"/>
      <c r="D5076" s="11">
        <f>+D5068+D5071+D5074</f>
        <v>82723</v>
      </c>
    </row>
    <row r="5078" spans="1:4" x14ac:dyDescent="0.2">
      <c r="B5078" s="2"/>
      <c r="C5078" s="2"/>
    </row>
    <row r="5079" spans="1:4" x14ac:dyDescent="0.2">
      <c r="A5079" s="10" t="s">
        <v>107</v>
      </c>
      <c r="B5079" s="2"/>
      <c r="C5079" s="2"/>
    </row>
    <row r="5081" spans="1:4" x14ac:dyDescent="0.2">
      <c r="B5081" s="2" t="s">
        <v>119</v>
      </c>
      <c r="C5081" s="2" t="s">
        <v>91</v>
      </c>
      <c r="D5081" s="13">
        <v>129540</v>
      </c>
    </row>
    <row r="5082" spans="1:4" x14ac:dyDescent="0.2">
      <c r="B5082" s="2"/>
      <c r="C5082" s="5" t="s">
        <v>120</v>
      </c>
      <c r="D5082" s="9">
        <f>SUM(D5081)</f>
        <v>129540</v>
      </c>
    </row>
    <row r="5083" spans="1:4" x14ac:dyDescent="0.2">
      <c r="B5083" s="2"/>
      <c r="C5083" s="5"/>
    </row>
    <row r="5084" spans="1:4" x14ac:dyDescent="0.2">
      <c r="B5084" s="27" t="s">
        <v>125</v>
      </c>
      <c r="C5084" s="27"/>
      <c r="D5084" s="11">
        <f>+D5082</f>
        <v>129540</v>
      </c>
    </row>
    <row r="5087" spans="1:4" x14ac:dyDescent="0.2">
      <c r="A5087" s="19" t="s">
        <v>108</v>
      </c>
      <c r="B5087" s="2"/>
      <c r="C5087" s="2"/>
    </row>
    <row r="5089" spans="1:4" x14ac:dyDescent="0.2">
      <c r="B5089" s="2" t="s">
        <v>119</v>
      </c>
      <c r="C5089" s="2" t="s">
        <v>91</v>
      </c>
      <c r="D5089" s="13">
        <v>398556</v>
      </c>
    </row>
    <row r="5090" spans="1:4" x14ac:dyDescent="0.2">
      <c r="B5090" s="2"/>
      <c r="C5090" s="5" t="s">
        <v>120</v>
      </c>
      <c r="D5090" s="9">
        <f>SUM(D5089)</f>
        <v>398556</v>
      </c>
    </row>
    <row r="5091" spans="1:4" x14ac:dyDescent="0.2">
      <c r="B5091" s="2"/>
      <c r="C5091" s="5"/>
    </row>
    <row r="5092" spans="1:4" x14ac:dyDescent="0.2">
      <c r="B5092" s="2" t="s">
        <v>15</v>
      </c>
      <c r="C5092" s="2" t="s">
        <v>16</v>
      </c>
      <c r="D5092" s="13">
        <v>2000</v>
      </c>
    </row>
    <row r="5093" spans="1:4" x14ac:dyDescent="0.2">
      <c r="B5093" s="2"/>
      <c r="C5093" s="5" t="s">
        <v>122</v>
      </c>
      <c r="D5093" s="9">
        <f>+D5092</f>
        <v>2000</v>
      </c>
    </row>
    <row r="5094" spans="1:4" x14ac:dyDescent="0.2">
      <c r="B5094" s="2"/>
      <c r="C5094" s="5"/>
    </row>
    <row r="5095" spans="1:4" x14ac:dyDescent="0.2">
      <c r="B5095" s="2" t="s">
        <v>40</v>
      </c>
      <c r="C5095" s="2" t="s">
        <v>41</v>
      </c>
      <c r="D5095" s="13">
        <v>800</v>
      </c>
    </row>
    <row r="5096" spans="1:4" x14ac:dyDescent="0.2">
      <c r="B5096" s="2"/>
      <c r="C5096" s="5" t="s">
        <v>123</v>
      </c>
      <c r="D5096" s="9">
        <f>SUM(D5095:D5095)</f>
        <v>800</v>
      </c>
    </row>
    <row r="5097" spans="1:4" x14ac:dyDescent="0.2">
      <c r="B5097" s="2"/>
      <c r="C5097" s="2"/>
    </row>
    <row r="5098" spans="1:4" x14ac:dyDescent="0.2">
      <c r="B5098" s="27" t="s">
        <v>126</v>
      </c>
      <c r="C5098" s="27"/>
      <c r="D5098" s="11">
        <f>+D5090+D5096+D5093</f>
        <v>401356</v>
      </c>
    </row>
    <row r="5100" spans="1:4" x14ac:dyDescent="0.2">
      <c r="B5100" s="2"/>
      <c r="C5100" s="2"/>
    </row>
    <row r="5101" spans="1:4" x14ac:dyDescent="0.2">
      <c r="A5101" s="19" t="s">
        <v>109</v>
      </c>
      <c r="B5101" s="2"/>
      <c r="C5101" s="2"/>
    </row>
    <row r="5103" spans="1:4" x14ac:dyDescent="0.2">
      <c r="B5103" s="2" t="s">
        <v>119</v>
      </c>
      <c r="C5103" s="2" t="s">
        <v>91</v>
      </c>
      <c r="D5103" s="13">
        <v>93901</v>
      </c>
    </row>
    <row r="5104" spans="1:4" x14ac:dyDescent="0.2">
      <c r="B5104" s="2"/>
      <c r="C5104" s="5" t="s">
        <v>120</v>
      </c>
      <c r="D5104" s="9">
        <f>SUM(D5103)</f>
        <v>93901</v>
      </c>
    </row>
    <row r="5105" spans="1:4" x14ac:dyDescent="0.2">
      <c r="B5105" s="2"/>
      <c r="C5105" s="2"/>
    </row>
    <row r="5106" spans="1:4" x14ac:dyDescent="0.2">
      <c r="B5106" s="2" t="s">
        <v>15</v>
      </c>
      <c r="C5106" s="2" t="s">
        <v>16</v>
      </c>
      <c r="D5106" s="9">
        <v>50</v>
      </c>
    </row>
    <row r="5107" spans="1:4" x14ac:dyDescent="0.2">
      <c r="B5107" s="2" t="s">
        <v>21</v>
      </c>
      <c r="C5107" s="2" t="s">
        <v>22</v>
      </c>
      <c r="D5107" s="9">
        <v>150</v>
      </c>
    </row>
    <row r="5108" spans="1:4" x14ac:dyDescent="0.2">
      <c r="B5108" s="2" t="s">
        <v>29</v>
      </c>
      <c r="C5108" s="2" t="s">
        <v>30</v>
      </c>
      <c r="D5108" s="13">
        <v>350</v>
      </c>
    </row>
    <row r="5109" spans="1:4" x14ac:dyDescent="0.2">
      <c r="B5109" s="2"/>
      <c r="C5109" s="5" t="s">
        <v>122</v>
      </c>
      <c r="D5109" s="9">
        <f>SUM(D5106:D5108)</f>
        <v>550</v>
      </c>
    </row>
    <row r="5110" spans="1:4" x14ac:dyDescent="0.2">
      <c r="B5110" s="2"/>
      <c r="C5110" s="2"/>
    </row>
    <row r="5111" spans="1:4" x14ac:dyDescent="0.2">
      <c r="B5111" s="2" t="s">
        <v>31</v>
      </c>
      <c r="C5111" s="2" t="s">
        <v>32</v>
      </c>
      <c r="D5111" s="9">
        <v>100</v>
      </c>
    </row>
    <row r="5112" spans="1:4" x14ac:dyDescent="0.2">
      <c r="B5112" s="2" t="s">
        <v>42</v>
      </c>
      <c r="C5112" s="2" t="s">
        <v>280</v>
      </c>
      <c r="D5112" s="13">
        <v>75</v>
      </c>
    </row>
    <row r="5113" spans="1:4" x14ac:dyDescent="0.2">
      <c r="B5113" s="2"/>
      <c r="C5113" s="5" t="s">
        <v>123</v>
      </c>
      <c r="D5113" s="9">
        <f>SUM(D5111:D5112)</f>
        <v>175</v>
      </c>
    </row>
    <row r="5114" spans="1:4" x14ac:dyDescent="0.2">
      <c r="B5114" s="2"/>
      <c r="C5114" s="2"/>
    </row>
    <row r="5115" spans="1:4" x14ac:dyDescent="0.2">
      <c r="B5115" s="27" t="s">
        <v>127</v>
      </c>
      <c r="C5115" s="27"/>
      <c r="D5115" s="11">
        <f>+D5104+D5109+D5113</f>
        <v>94626</v>
      </c>
    </row>
    <row r="5117" spans="1:4" x14ac:dyDescent="0.2">
      <c r="B5117" s="2"/>
      <c r="C5117" s="2"/>
    </row>
    <row r="5118" spans="1:4" x14ac:dyDescent="0.2">
      <c r="A5118" s="19" t="s">
        <v>111</v>
      </c>
      <c r="B5118" s="2"/>
      <c r="C5118" s="2"/>
    </row>
    <row r="5120" spans="1:4" x14ac:dyDescent="0.2">
      <c r="B5120" s="2" t="s">
        <v>119</v>
      </c>
      <c r="C5120" s="2" t="s">
        <v>91</v>
      </c>
      <c r="D5120" s="13">
        <v>98676</v>
      </c>
    </row>
    <row r="5121" spans="1:4" x14ac:dyDescent="0.2">
      <c r="B5121" s="2"/>
      <c r="C5121" s="5" t="s">
        <v>120</v>
      </c>
      <c r="D5121" s="9">
        <f>SUM(D5120)</f>
        <v>98676</v>
      </c>
    </row>
    <row r="5122" spans="1:4" x14ac:dyDescent="0.2">
      <c r="B5122" s="2"/>
      <c r="C5122" s="2"/>
    </row>
    <row r="5123" spans="1:4" x14ac:dyDescent="0.2">
      <c r="B5123" s="2" t="s">
        <v>29</v>
      </c>
      <c r="C5123" s="2" t="s">
        <v>30</v>
      </c>
      <c r="D5123" s="13">
        <v>800</v>
      </c>
    </row>
    <row r="5124" spans="1:4" x14ac:dyDescent="0.2">
      <c r="B5124" s="2"/>
      <c r="C5124" s="5" t="s">
        <v>122</v>
      </c>
      <c r="D5124" s="9">
        <f>SUM(D5123)</f>
        <v>800</v>
      </c>
    </row>
    <row r="5125" spans="1:4" x14ac:dyDescent="0.2">
      <c r="B5125" s="2"/>
      <c r="C5125" s="2"/>
    </row>
    <row r="5126" spans="1:4" x14ac:dyDescent="0.2">
      <c r="B5126" s="27" t="s">
        <v>129</v>
      </c>
      <c r="C5126" s="27"/>
      <c r="D5126" s="11">
        <f>+D5121+D5124</f>
        <v>99476</v>
      </c>
    </row>
    <row r="5128" spans="1:4" x14ac:dyDescent="0.2">
      <c r="B5128" s="2"/>
      <c r="C5128" s="2"/>
    </row>
    <row r="5129" spans="1:4" x14ac:dyDescent="0.2">
      <c r="A5129" s="19" t="s">
        <v>90</v>
      </c>
      <c r="B5129" s="2"/>
      <c r="C5129" s="2"/>
    </row>
    <row r="5131" spans="1:4" x14ac:dyDescent="0.2">
      <c r="B5131" s="2" t="s">
        <v>119</v>
      </c>
      <c r="C5131" s="2" t="s">
        <v>91</v>
      </c>
      <c r="D5131" s="13">
        <v>1066</v>
      </c>
    </row>
    <row r="5132" spans="1:4" x14ac:dyDescent="0.2">
      <c r="B5132" s="2"/>
      <c r="C5132" s="5" t="s">
        <v>120</v>
      </c>
      <c r="D5132" s="9">
        <f>SUM(D5131)</f>
        <v>1066</v>
      </c>
    </row>
    <row r="5133" spans="1:4" x14ac:dyDescent="0.2">
      <c r="B5133" s="2"/>
      <c r="C5133" s="2"/>
    </row>
    <row r="5134" spans="1:4" x14ac:dyDescent="0.2">
      <c r="B5134" s="27" t="s">
        <v>130</v>
      </c>
      <c r="C5134" s="27"/>
      <c r="D5134" s="11">
        <f>+D5132</f>
        <v>1066</v>
      </c>
    </row>
    <row r="5136" spans="1:4" x14ac:dyDescent="0.2">
      <c r="B5136" s="2"/>
      <c r="C5136" s="2"/>
    </row>
    <row r="5137" spans="1:4" x14ac:dyDescent="0.2">
      <c r="A5137" s="19" t="s">
        <v>102</v>
      </c>
      <c r="B5137" s="2"/>
      <c r="C5137" s="2"/>
    </row>
    <row r="5139" spans="1:4" x14ac:dyDescent="0.2">
      <c r="B5139" s="2" t="s">
        <v>3</v>
      </c>
      <c r="C5139" s="2" t="s">
        <v>4</v>
      </c>
      <c r="D5139" s="9">
        <v>1000</v>
      </c>
    </row>
    <row r="5140" spans="1:4" x14ac:dyDescent="0.2">
      <c r="B5140" s="2" t="s">
        <v>7</v>
      </c>
      <c r="C5140" s="2" t="s">
        <v>8</v>
      </c>
      <c r="D5140" s="9">
        <v>10000</v>
      </c>
    </row>
    <row r="5141" spans="1:4" x14ac:dyDescent="0.2">
      <c r="B5141" s="2" t="s">
        <v>67</v>
      </c>
      <c r="C5141" s="2" t="s">
        <v>68</v>
      </c>
      <c r="D5141" s="9">
        <v>82589</v>
      </c>
    </row>
    <row r="5142" spans="1:4" x14ac:dyDescent="0.2">
      <c r="B5142" s="2" t="s">
        <v>69</v>
      </c>
      <c r="C5142" s="2" t="s">
        <v>70</v>
      </c>
      <c r="D5142" s="13">
        <v>10000</v>
      </c>
    </row>
    <row r="5143" spans="1:4" x14ac:dyDescent="0.2">
      <c r="B5143" s="2"/>
      <c r="C5143" s="5" t="s">
        <v>121</v>
      </c>
      <c r="D5143" s="9">
        <f>SUM(D5139:D5142)</f>
        <v>103589</v>
      </c>
    </row>
    <row r="5144" spans="1:4" x14ac:dyDescent="0.2">
      <c r="B5144" s="2"/>
      <c r="C5144" s="2"/>
    </row>
    <row r="5145" spans="1:4" x14ac:dyDescent="0.2">
      <c r="B5145" s="2" t="s">
        <v>71</v>
      </c>
      <c r="C5145" s="2" t="s">
        <v>72</v>
      </c>
      <c r="D5145" s="13">
        <v>11000</v>
      </c>
    </row>
    <row r="5146" spans="1:4" x14ac:dyDescent="0.2">
      <c r="B5146" s="2"/>
      <c r="C5146" s="5" t="s">
        <v>122</v>
      </c>
      <c r="D5146" s="9">
        <f>SUM(D5145)</f>
        <v>11000</v>
      </c>
    </row>
    <row r="5147" spans="1:4" x14ac:dyDescent="0.2">
      <c r="B5147" s="2"/>
      <c r="C5147" s="2"/>
    </row>
    <row r="5148" spans="1:4" x14ac:dyDescent="0.2">
      <c r="B5148" s="27" t="s">
        <v>131</v>
      </c>
      <c r="C5148" s="27"/>
      <c r="D5148" s="11">
        <f>+D5143+D5146</f>
        <v>114589</v>
      </c>
    </row>
    <row r="5150" spans="1:4" ht="16.5" thickBot="1" x14ac:dyDescent="0.3">
      <c r="B5150" s="31" t="s">
        <v>225</v>
      </c>
      <c r="C5150" s="31"/>
      <c r="D5150" s="6">
        <f>+D5062+D5076+D5098+D5115+D5126+D5134+D5148+D5084</f>
        <v>4493395</v>
      </c>
    </row>
    <row r="5151" spans="1:4" ht="13.5" thickTop="1" x14ac:dyDescent="0.2"/>
    <row r="5152" spans="1:4" ht="13.5" thickBot="1" x14ac:dyDescent="0.25">
      <c r="B5152" s="2"/>
      <c r="C5152" s="2"/>
    </row>
    <row r="5153" spans="1:6" ht="18.75" thickBot="1" x14ac:dyDescent="0.3">
      <c r="A5153" s="28" t="s">
        <v>203</v>
      </c>
      <c r="B5153" s="29"/>
      <c r="C5153" s="29"/>
      <c r="D5153" s="30"/>
    </row>
    <row r="5154" spans="1:6" ht="18" x14ac:dyDescent="0.25">
      <c r="A5154" s="3"/>
      <c r="B5154" s="3"/>
      <c r="C5154" s="3"/>
      <c r="D5154" s="37"/>
    </row>
    <row r="5155" spans="1:6" x14ac:dyDescent="0.2">
      <c r="A5155" s="19" t="s">
        <v>105</v>
      </c>
      <c r="B5155" s="2"/>
      <c r="C5155" s="2"/>
    </row>
    <row r="5157" spans="1:6" x14ac:dyDescent="0.2">
      <c r="B5157" s="2" t="s">
        <v>119</v>
      </c>
      <c r="C5157" s="2" t="s">
        <v>91</v>
      </c>
      <c r="D5157" s="4">
        <v>2874294</v>
      </c>
    </row>
    <row r="5158" spans="1:6" x14ac:dyDescent="0.2">
      <c r="B5158" s="2"/>
      <c r="C5158" s="5" t="s">
        <v>120</v>
      </c>
      <c r="D5158" s="9">
        <f>SUM(D5157)</f>
        <v>2874294</v>
      </c>
    </row>
    <row r="5159" spans="1:6" x14ac:dyDescent="0.2">
      <c r="B5159" s="2"/>
      <c r="C5159" s="2"/>
    </row>
    <row r="5160" spans="1:6" x14ac:dyDescent="0.2">
      <c r="B5160" s="2" t="s">
        <v>1</v>
      </c>
      <c r="C5160" s="2" t="s">
        <v>2</v>
      </c>
      <c r="D5160" s="9">
        <v>750</v>
      </c>
    </row>
    <row r="5161" spans="1:6" x14ac:dyDescent="0.2">
      <c r="B5161" s="2" t="s">
        <v>11</v>
      </c>
      <c r="C5161" s="2" t="s">
        <v>12</v>
      </c>
      <c r="D5161" s="13">
        <v>6771</v>
      </c>
    </row>
    <row r="5162" spans="1:6" x14ac:dyDescent="0.2">
      <c r="B5162" s="2"/>
      <c r="C5162" s="5" t="s">
        <v>121</v>
      </c>
      <c r="D5162" s="9">
        <f>SUM(D5160:D5161)</f>
        <v>7521</v>
      </c>
      <c r="E5162" s="12"/>
      <c r="F5162" s="12"/>
    </row>
    <row r="5163" spans="1:6" x14ac:dyDescent="0.2">
      <c r="B5163" s="2"/>
      <c r="C5163" s="2"/>
    </row>
    <row r="5164" spans="1:6" x14ac:dyDescent="0.2">
      <c r="B5164" s="2" t="s">
        <v>57</v>
      </c>
      <c r="C5164" s="2" t="s">
        <v>58</v>
      </c>
      <c r="D5164" s="9">
        <v>640</v>
      </c>
    </row>
    <row r="5165" spans="1:6" x14ac:dyDescent="0.2">
      <c r="B5165" s="2" t="s">
        <v>25</v>
      </c>
      <c r="C5165" s="2" t="s">
        <v>26</v>
      </c>
      <c r="D5165" s="9">
        <v>3000</v>
      </c>
    </row>
    <row r="5166" spans="1:6" x14ac:dyDescent="0.2">
      <c r="B5166" s="2" t="s">
        <v>29</v>
      </c>
      <c r="C5166" s="2" t="s">
        <v>30</v>
      </c>
      <c r="D5166" s="13">
        <v>20902</v>
      </c>
    </row>
    <row r="5167" spans="1:6" x14ac:dyDescent="0.2">
      <c r="B5167" s="2"/>
      <c r="C5167" s="5" t="s">
        <v>122</v>
      </c>
      <c r="D5167" s="9">
        <f>SUM(D5164:D5166)</f>
        <v>24542</v>
      </c>
    </row>
    <row r="5168" spans="1:6" x14ac:dyDescent="0.2">
      <c r="B5168" s="2"/>
      <c r="C5168" s="2"/>
    </row>
    <row r="5169" spans="1:6" x14ac:dyDescent="0.2">
      <c r="B5169" s="27" t="s">
        <v>114</v>
      </c>
      <c r="C5169" s="27"/>
      <c r="D5169" s="11">
        <f>+D5158+D5162+D5167</f>
        <v>2906357</v>
      </c>
    </row>
    <row r="5171" spans="1:6" x14ac:dyDescent="0.2">
      <c r="B5171" s="2"/>
      <c r="C5171" s="2"/>
    </row>
    <row r="5172" spans="1:6" x14ac:dyDescent="0.2">
      <c r="A5172" s="19" t="s">
        <v>106</v>
      </c>
      <c r="B5172" s="2"/>
      <c r="C5172" s="2"/>
    </row>
    <row r="5174" spans="1:6" x14ac:dyDescent="0.2">
      <c r="B5174" s="2" t="s">
        <v>119</v>
      </c>
      <c r="C5174" s="2" t="s">
        <v>91</v>
      </c>
      <c r="D5174" s="13">
        <v>79073</v>
      </c>
    </row>
    <row r="5175" spans="1:6" x14ac:dyDescent="0.2">
      <c r="B5175" s="2"/>
      <c r="C5175" s="5" t="s">
        <v>120</v>
      </c>
      <c r="D5175" s="9">
        <f>SUM(D5174)</f>
        <v>79073</v>
      </c>
    </row>
    <row r="5176" spans="1:6" x14ac:dyDescent="0.2">
      <c r="B5176" s="2"/>
      <c r="C5176" s="2"/>
    </row>
    <row r="5177" spans="1:6" x14ac:dyDescent="0.2">
      <c r="B5177" s="2" t="s">
        <v>1</v>
      </c>
      <c r="C5177" s="2" t="s">
        <v>2</v>
      </c>
      <c r="D5177" s="13">
        <v>250</v>
      </c>
    </row>
    <row r="5178" spans="1:6" x14ac:dyDescent="0.2">
      <c r="B5178" s="2"/>
      <c r="C5178" s="5" t="s">
        <v>121</v>
      </c>
      <c r="D5178" s="9">
        <f>SUM(D5177)</f>
        <v>250</v>
      </c>
      <c r="E5178" s="12"/>
      <c r="F5178" s="12"/>
    </row>
    <row r="5179" spans="1:6" x14ac:dyDescent="0.2">
      <c r="B5179" s="2"/>
      <c r="C5179" s="2"/>
    </row>
    <row r="5180" spans="1:6" x14ac:dyDescent="0.2">
      <c r="B5180" s="2" t="s">
        <v>21</v>
      </c>
      <c r="C5180" s="2" t="s">
        <v>22</v>
      </c>
      <c r="D5180" s="13">
        <v>7000</v>
      </c>
    </row>
    <row r="5181" spans="1:6" x14ac:dyDescent="0.2">
      <c r="B5181" s="2"/>
      <c r="C5181" s="5" t="s">
        <v>122</v>
      </c>
      <c r="D5181" s="9">
        <f>SUM(D5180:D5180)</f>
        <v>7000</v>
      </c>
    </row>
    <row r="5182" spans="1:6" x14ac:dyDescent="0.2">
      <c r="B5182" s="2"/>
      <c r="C5182" s="2"/>
    </row>
    <row r="5183" spans="1:6" x14ac:dyDescent="0.2">
      <c r="B5183" s="27" t="s">
        <v>113</v>
      </c>
      <c r="C5183" s="27"/>
      <c r="D5183" s="11">
        <f>+D5175+D5178+D5181</f>
        <v>86323</v>
      </c>
    </row>
    <row r="5184" spans="1:6" x14ac:dyDescent="0.2">
      <c r="B5184" s="25"/>
      <c r="C5184" s="25"/>
      <c r="D5184" s="23"/>
    </row>
    <row r="5185" spans="1:4" x14ac:dyDescent="0.2">
      <c r="B5185" s="25"/>
      <c r="C5185" s="25"/>
      <c r="D5185" s="23"/>
    </row>
    <row r="5186" spans="1:4" x14ac:dyDescent="0.2">
      <c r="A5186" s="10" t="s">
        <v>107</v>
      </c>
      <c r="B5186" s="2"/>
      <c r="C5186" s="2"/>
    </row>
    <row r="5188" spans="1:4" x14ac:dyDescent="0.2">
      <c r="B5188" s="2" t="s">
        <v>119</v>
      </c>
      <c r="C5188" s="2" t="s">
        <v>91</v>
      </c>
      <c r="D5188" s="13">
        <v>150614</v>
      </c>
    </row>
    <row r="5189" spans="1:4" x14ac:dyDescent="0.2">
      <c r="B5189" s="2"/>
      <c r="C5189" s="5" t="s">
        <v>120</v>
      </c>
      <c r="D5189" s="9">
        <f>SUM(D5188)</f>
        <v>150614</v>
      </c>
    </row>
    <row r="5190" spans="1:4" x14ac:dyDescent="0.2">
      <c r="B5190" s="2"/>
      <c r="C5190" s="5"/>
    </row>
    <row r="5191" spans="1:4" x14ac:dyDescent="0.2">
      <c r="B5191" s="27" t="s">
        <v>125</v>
      </c>
      <c r="C5191" s="27"/>
      <c r="D5191" s="11">
        <f>+D5189</f>
        <v>150614</v>
      </c>
    </row>
    <row r="5192" spans="1:4" x14ac:dyDescent="0.2">
      <c r="B5192" s="25"/>
      <c r="C5192" s="25"/>
      <c r="D5192" s="23"/>
    </row>
    <row r="5193" spans="1:4" x14ac:dyDescent="0.2">
      <c r="B5193" s="25"/>
      <c r="C5193" s="25"/>
      <c r="D5193" s="23"/>
    </row>
    <row r="5194" spans="1:4" x14ac:dyDescent="0.2">
      <c r="A5194" s="19" t="s">
        <v>108</v>
      </c>
      <c r="B5194" s="2"/>
      <c r="C5194" s="2"/>
    </row>
    <row r="5196" spans="1:4" x14ac:dyDescent="0.2">
      <c r="B5196" s="2" t="s">
        <v>119</v>
      </c>
      <c r="C5196" s="2" t="s">
        <v>91</v>
      </c>
      <c r="D5196" s="13">
        <v>333492</v>
      </c>
    </row>
    <row r="5197" spans="1:4" x14ac:dyDescent="0.2">
      <c r="B5197" s="2"/>
      <c r="C5197" s="5" t="s">
        <v>120</v>
      </c>
      <c r="D5197" s="9">
        <f>SUM(D5196)</f>
        <v>333492</v>
      </c>
    </row>
    <row r="5198" spans="1:4" x14ac:dyDescent="0.2">
      <c r="B5198" s="2"/>
      <c r="C5198" s="2"/>
    </row>
    <row r="5199" spans="1:4" x14ac:dyDescent="0.2">
      <c r="B5199" s="2" t="s">
        <v>29</v>
      </c>
      <c r="C5199" s="2" t="s">
        <v>30</v>
      </c>
      <c r="D5199" s="13">
        <v>5000</v>
      </c>
    </row>
    <row r="5200" spans="1:4" x14ac:dyDescent="0.2">
      <c r="B5200" s="2"/>
      <c r="C5200" s="5" t="s">
        <v>122</v>
      </c>
      <c r="D5200" s="9">
        <f>SUM(D5199)</f>
        <v>5000</v>
      </c>
    </row>
    <row r="5201" spans="1:4" x14ac:dyDescent="0.2">
      <c r="B5201" s="2"/>
      <c r="C5201" s="2"/>
    </row>
    <row r="5202" spans="1:4" x14ac:dyDescent="0.2">
      <c r="B5202" s="27" t="s">
        <v>126</v>
      </c>
      <c r="C5202" s="27"/>
      <c r="D5202" s="11">
        <f>+D5197+D5200</f>
        <v>338492</v>
      </c>
    </row>
    <row r="5204" spans="1:4" x14ac:dyDescent="0.2">
      <c r="B5204" s="2"/>
      <c r="C5204" s="2"/>
    </row>
    <row r="5205" spans="1:4" x14ac:dyDescent="0.2">
      <c r="A5205" s="19" t="s">
        <v>109</v>
      </c>
      <c r="B5205" s="2"/>
      <c r="C5205" s="2"/>
    </row>
    <row r="5207" spans="1:4" x14ac:dyDescent="0.2">
      <c r="B5207" s="2" t="s">
        <v>119</v>
      </c>
      <c r="C5207" s="2" t="s">
        <v>91</v>
      </c>
      <c r="D5207" s="13">
        <v>84184</v>
      </c>
    </row>
    <row r="5208" spans="1:4" x14ac:dyDescent="0.2">
      <c r="B5208" s="2"/>
      <c r="C5208" s="5" t="s">
        <v>120</v>
      </c>
      <c r="D5208" s="9">
        <f>SUM(D5207)</f>
        <v>84184</v>
      </c>
    </row>
    <row r="5209" spans="1:4" x14ac:dyDescent="0.2">
      <c r="B5209" s="2"/>
      <c r="C5209" s="2"/>
    </row>
    <row r="5210" spans="1:4" x14ac:dyDescent="0.2">
      <c r="B5210" s="2" t="s">
        <v>15</v>
      </c>
      <c r="C5210" s="2" t="s">
        <v>16</v>
      </c>
      <c r="D5210" s="9">
        <v>50</v>
      </c>
    </row>
    <row r="5211" spans="1:4" x14ac:dyDescent="0.2">
      <c r="B5211" s="2" t="s">
        <v>21</v>
      </c>
      <c r="C5211" s="2" t="s">
        <v>22</v>
      </c>
      <c r="D5211" s="9">
        <v>150</v>
      </c>
    </row>
    <row r="5212" spans="1:4" x14ac:dyDescent="0.2">
      <c r="B5212" s="2" t="s">
        <v>29</v>
      </c>
      <c r="C5212" s="2" t="s">
        <v>30</v>
      </c>
      <c r="D5212" s="13">
        <v>350</v>
      </c>
    </row>
    <row r="5213" spans="1:4" x14ac:dyDescent="0.2">
      <c r="B5213" s="2"/>
      <c r="C5213" s="5" t="s">
        <v>122</v>
      </c>
      <c r="D5213" s="9">
        <f>SUM(D5210:D5212)</f>
        <v>550</v>
      </c>
    </row>
    <row r="5214" spans="1:4" x14ac:dyDescent="0.2">
      <c r="B5214" s="2"/>
      <c r="C5214" s="2"/>
    </row>
    <row r="5215" spans="1:4" x14ac:dyDescent="0.2">
      <c r="B5215" s="2" t="s">
        <v>31</v>
      </c>
      <c r="C5215" s="2" t="s">
        <v>32</v>
      </c>
      <c r="D5215" s="9">
        <v>100</v>
      </c>
    </row>
    <row r="5216" spans="1:4" x14ac:dyDescent="0.2">
      <c r="B5216" s="2" t="s">
        <v>42</v>
      </c>
      <c r="C5216" s="2" t="s">
        <v>280</v>
      </c>
      <c r="D5216" s="13">
        <v>75</v>
      </c>
    </row>
    <row r="5217" spans="1:4" x14ac:dyDescent="0.2">
      <c r="B5217" s="2"/>
      <c r="C5217" s="5" t="s">
        <v>123</v>
      </c>
      <c r="D5217" s="9">
        <f>SUM(D5215:D5216)</f>
        <v>175</v>
      </c>
    </row>
    <row r="5218" spans="1:4" x14ac:dyDescent="0.2">
      <c r="B5218" s="2"/>
      <c r="C5218" s="2"/>
    </row>
    <row r="5219" spans="1:4" x14ac:dyDescent="0.2">
      <c r="B5219" s="27" t="s">
        <v>127</v>
      </c>
      <c r="C5219" s="27"/>
      <c r="D5219" s="11">
        <f>+D5208+D5213+D5217</f>
        <v>84909</v>
      </c>
    </row>
    <row r="5221" spans="1:4" x14ac:dyDescent="0.2">
      <c r="B5221" s="2"/>
      <c r="C5221" s="2"/>
    </row>
    <row r="5222" spans="1:4" x14ac:dyDescent="0.2">
      <c r="A5222" s="19" t="s">
        <v>111</v>
      </c>
      <c r="B5222" s="2"/>
      <c r="C5222" s="2"/>
    </row>
    <row r="5224" spans="1:4" x14ac:dyDescent="0.2">
      <c r="B5224" s="2" t="s">
        <v>119</v>
      </c>
      <c r="C5224" s="2" t="s">
        <v>91</v>
      </c>
      <c r="D5224" s="13">
        <v>74608</v>
      </c>
    </row>
    <row r="5225" spans="1:4" x14ac:dyDescent="0.2">
      <c r="B5225" s="2"/>
      <c r="C5225" s="5" t="s">
        <v>120</v>
      </c>
      <c r="D5225" s="9">
        <f>SUM(D5224)</f>
        <v>74608</v>
      </c>
    </row>
    <row r="5226" spans="1:4" x14ac:dyDescent="0.2">
      <c r="B5226" s="2"/>
      <c r="C5226" s="2"/>
    </row>
    <row r="5227" spans="1:4" x14ac:dyDescent="0.2">
      <c r="B5227" s="2" t="s">
        <v>29</v>
      </c>
      <c r="C5227" s="2" t="s">
        <v>30</v>
      </c>
      <c r="D5227" s="13">
        <v>1500</v>
      </c>
    </row>
    <row r="5228" spans="1:4" x14ac:dyDescent="0.2">
      <c r="B5228" s="2"/>
      <c r="C5228" s="5" t="s">
        <v>122</v>
      </c>
      <c r="D5228" s="9">
        <f>SUM(D5227)</f>
        <v>1500</v>
      </c>
    </row>
    <row r="5229" spans="1:4" x14ac:dyDescent="0.2">
      <c r="B5229" s="2"/>
      <c r="C5229" s="2"/>
    </row>
    <row r="5230" spans="1:4" x14ac:dyDescent="0.2">
      <c r="B5230" s="27" t="s">
        <v>129</v>
      </c>
      <c r="C5230" s="27"/>
      <c r="D5230" s="11">
        <f>+D5225+D5228</f>
        <v>76108</v>
      </c>
    </row>
    <row r="5233" spans="1:6" x14ac:dyDescent="0.2">
      <c r="A5233" s="19" t="s">
        <v>90</v>
      </c>
      <c r="B5233" s="2"/>
      <c r="C5233" s="2"/>
    </row>
    <row r="5235" spans="1:6" x14ac:dyDescent="0.2">
      <c r="B5235" s="2" t="s">
        <v>119</v>
      </c>
      <c r="C5235" s="2" t="s">
        <v>91</v>
      </c>
      <c r="D5235" s="13">
        <v>1066</v>
      </c>
    </row>
    <row r="5236" spans="1:6" x14ac:dyDescent="0.2">
      <c r="B5236" s="2"/>
      <c r="C5236" s="5" t="s">
        <v>120</v>
      </c>
      <c r="D5236" s="9">
        <f>SUM(D5235)</f>
        <v>1066</v>
      </c>
    </row>
    <row r="5237" spans="1:6" x14ac:dyDescent="0.2">
      <c r="B5237" s="2"/>
      <c r="C5237" s="2"/>
    </row>
    <row r="5238" spans="1:6" x14ac:dyDescent="0.2">
      <c r="B5238" s="27" t="s">
        <v>130</v>
      </c>
      <c r="C5238" s="27"/>
      <c r="D5238" s="11">
        <f>+D5236</f>
        <v>1066</v>
      </c>
    </row>
    <row r="5240" spans="1:6" x14ac:dyDescent="0.2">
      <c r="B5240" s="2"/>
      <c r="C5240" s="2"/>
    </row>
    <row r="5241" spans="1:6" x14ac:dyDescent="0.2">
      <c r="A5241" s="19" t="s">
        <v>102</v>
      </c>
      <c r="B5241" s="2"/>
      <c r="C5241" s="2"/>
    </row>
    <row r="5243" spans="1:6" x14ac:dyDescent="0.2">
      <c r="B5243" s="2" t="s">
        <v>3</v>
      </c>
      <c r="C5243" s="2" t="s">
        <v>4</v>
      </c>
      <c r="D5243" s="9">
        <v>1000</v>
      </c>
    </row>
    <row r="5244" spans="1:6" x14ac:dyDescent="0.2">
      <c r="B5244" s="2" t="s">
        <v>65</v>
      </c>
      <c r="C5244" s="2" t="s">
        <v>66</v>
      </c>
      <c r="D5244" s="9">
        <v>8000</v>
      </c>
    </row>
    <row r="5245" spans="1:6" x14ac:dyDescent="0.2">
      <c r="B5245" s="2" t="s">
        <v>7</v>
      </c>
      <c r="C5245" s="2" t="s">
        <v>8</v>
      </c>
      <c r="D5245" s="9">
        <v>13000</v>
      </c>
    </row>
    <row r="5246" spans="1:6" x14ac:dyDescent="0.2">
      <c r="B5246" s="2" t="s">
        <v>67</v>
      </c>
      <c r="C5246" s="2" t="s">
        <v>68</v>
      </c>
      <c r="D5246" s="9">
        <v>39000</v>
      </c>
    </row>
    <row r="5247" spans="1:6" x14ac:dyDescent="0.2">
      <c r="B5247" s="2" t="s">
        <v>69</v>
      </c>
      <c r="C5247" s="2" t="s">
        <v>70</v>
      </c>
      <c r="D5247" s="13">
        <v>2200</v>
      </c>
    </row>
    <row r="5248" spans="1:6" x14ac:dyDescent="0.2">
      <c r="B5248" s="2"/>
      <c r="C5248" s="5" t="s">
        <v>121</v>
      </c>
      <c r="D5248" s="9">
        <f>SUM(D5243:D5247)</f>
        <v>63200</v>
      </c>
      <c r="E5248" s="12"/>
      <c r="F5248" s="12"/>
    </row>
    <row r="5249" spans="1:4" x14ac:dyDescent="0.2">
      <c r="B5249" s="2"/>
      <c r="C5249" s="2"/>
    </row>
    <row r="5250" spans="1:4" x14ac:dyDescent="0.2">
      <c r="B5250" s="2" t="s">
        <v>71</v>
      </c>
      <c r="C5250" s="2" t="s">
        <v>72</v>
      </c>
      <c r="D5250" s="13">
        <v>10000</v>
      </c>
    </row>
    <row r="5251" spans="1:4" x14ac:dyDescent="0.2">
      <c r="B5251" s="2"/>
      <c r="C5251" s="5" t="s">
        <v>122</v>
      </c>
      <c r="D5251" s="9">
        <f>SUM(D5250:D5250)</f>
        <v>10000</v>
      </c>
    </row>
    <row r="5252" spans="1:4" x14ac:dyDescent="0.2">
      <c r="B5252" s="2"/>
      <c r="C5252" s="2"/>
    </row>
    <row r="5253" spans="1:4" x14ac:dyDescent="0.2">
      <c r="B5253" s="27" t="s">
        <v>131</v>
      </c>
      <c r="C5253" s="27"/>
      <c r="D5253" s="11">
        <f>+D5248+D5251</f>
        <v>73200</v>
      </c>
    </row>
    <row r="5255" spans="1:4" ht="16.5" thickBot="1" x14ac:dyDescent="0.3">
      <c r="B5255" s="31" t="s">
        <v>224</v>
      </c>
      <c r="C5255" s="31"/>
      <c r="D5255" s="6">
        <f>+D5169+D5183+D5202+D5219+D5230+D5238+D5253+D5191</f>
        <v>3717069</v>
      </c>
    </row>
    <row r="5256" spans="1:4" ht="13.5" thickTop="1" x14ac:dyDescent="0.2"/>
    <row r="5257" spans="1:4" ht="13.5" thickBot="1" x14ac:dyDescent="0.25">
      <c r="B5257" s="2"/>
      <c r="C5257" s="2"/>
    </row>
    <row r="5258" spans="1:4" ht="18.75" thickBot="1" x14ac:dyDescent="0.3">
      <c r="A5258" s="28" t="s">
        <v>202</v>
      </c>
      <c r="B5258" s="29"/>
      <c r="C5258" s="29"/>
      <c r="D5258" s="30"/>
    </row>
    <row r="5259" spans="1:4" ht="18" x14ac:dyDescent="0.25">
      <c r="A5259" s="3"/>
      <c r="B5259" s="3"/>
      <c r="C5259" s="3"/>
      <c r="D5259" s="37"/>
    </row>
    <row r="5260" spans="1:4" x14ac:dyDescent="0.2">
      <c r="A5260" s="19" t="s">
        <v>105</v>
      </c>
      <c r="B5260" s="2"/>
      <c r="C5260" s="2"/>
    </row>
    <row r="5262" spans="1:4" x14ac:dyDescent="0.2">
      <c r="B5262" s="2" t="s">
        <v>119</v>
      </c>
      <c r="C5262" s="2" t="s">
        <v>91</v>
      </c>
      <c r="D5262" s="38">
        <v>3397103</v>
      </c>
    </row>
    <row r="5263" spans="1:4" x14ac:dyDescent="0.2">
      <c r="B5263" s="2"/>
      <c r="C5263" s="5" t="s">
        <v>120</v>
      </c>
      <c r="D5263" s="9">
        <f>SUM(D5262)</f>
        <v>3397103</v>
      </c>
    </row>
    <row r="5264" spans="1:4" x14ac:dyDescent="0.2">
      <c r="B5264" s="2"/>
      <c r="C5264" s="2"/>
    </row>
    <row r="5265" spans="1:6" x14ac:dyDescent="0.2">
      <c r="B5265" s="2" t="s">
        <v>1</v>
      </c>
      <c r="C5265" s="2" t="s">
        <v>2</v>
      </c>
      <c r="D5265" s="9">
        <v>750</v>
      </c>
    </row>
    <row r="5266" spans="1:6" x14ac:dyDescent="0.2">
      <c r="B5266" s="2" t="s">
        <v>11</v>
      </c>
      <c r="C5266" s="2" t="s">
        <v>12</v>
      </c>
      <c r="D5266" s="13">
        <v>5771</v>
      </c>
    </row>
    <row r="5267" spans="1:6" x14ac:dyDescent="0.2">
      <c r="B5267" s="2"/>
      <c r="C5267" s="5" t="s">
        <v>121</v>
      </c>
      <c r="D5267" s="9">
        <f>SUM(D5265:D5266)</f>
        <v>6521</v>
      </c>
      <c r="E5267" s="12"/>
      <c r="F5267" s="12"/>
    </row>
    <row r="5268" spans="1:6" x14ac:dyDescent="0.2">
      <c r="B5268" s="2"/>
      <c r="C5268" s="2"/>
    </row>
    <row r="5269" spans="1:6" x14ac:dyDescent="0.2">
      <c r="B5269" s="2" t="s">
        <v>23</v>
      </c>
      <c r="C5269" s="2" t="s">
        <v>24</v>
      </c>
      <c r="D5269" s="9">
        <v>4000</v>
      </c>
    </row>
    <row r="5270" spans="1:6" x14ac:dyDescent="0.2">
      <c r="B5270" s="2" t="s">
        <v>57</v>
      </c>
      <c r="C5270" s="2" t="s">
        <v>58</v>
      </c>
      <c r="D5270" s="9">
        <v>452</v>
      </c>
    </row>
    <row r="5271" spans="1:6" x14ac:dyDescent="0.2">
      <c r="B5271" s="2" t="s">
        <v>25</v>
      </c>
      <c r="C5271" s="2" t="s">
        <v>26</v>
      </c>
      <c r="D5271" s="9">
        <v>2000</v>
      </c>
    </row>
    <row r="5272" spans="1:6" x14ac:dyDescent="0.2">
      <c r="B5272" s="2" t="s">
        <v>29</v>
      </c>
      <c r="C5272" s="2" t="s">
        <v>30</v>
      </c>
      <c r="D5272" s="13">
        <v>25705</v>
      </c>
    </row>
    <row r="5273" spans="1:6" x14ac:dyDescent="0.2">
      <c r="B5273" s="2"/>
      <c r="C5273" s="5" t="s">
        <v>122</v>
      </c>
      <c r="D5273" s="9">
        <f>SUM(D5269:D5272)</f>
        <v>32157</v>
      </c>
    </row>
    <row r="5274" spans="1:6" x14ac:dyDescent="0.2">
      <c r="B5274" s="2"/>
      <c r="C5274" s="2"/>
    </row>
    <row r="5275" spans="1:6" x14ac:dyDescent="0.2">
      <c r="B5275" s="27" t="s">
        <v>114</v>
      </c>
      <c r="C5275" s="27"/>
      <c r="D5275" s="11">
        <f>+D5263+D5267+D5273</f>
        <v>3435781</v>
      </c>
    </row>
    <row r="5277" spans="1:6" x14ac:dyDescent="0.2">
      <c r="B5277" s="2"/>
      <c r="C5277" s="2"/>
    </row>
    <row r="5278" spans="1:6" x14ac:dyDescent="0.2">
      <c r="A5278" s="19" t="s">
        <v>106</v>
      </c>
      <c r="B5278" s="2"/>
      <c r="C5278" s="2"/>
    </row>
    <row r="5280" spans="1:6" x14ac:dyDescent="0.2">
      <c r="B5280" s="2" t="s">
        <v>119</v>
      </c>
      <c r="C5280" s="2" t="s">
        <v>91</v>
      </c>
      <c r="D5280" s="13">
        <v>84720</v>
      </c>
    </row>
    <row r="5281" spans="1:6" x14ac:dyDescent="0.2">
      <c r="B5281" s="2"/>
      <c r="C5281" s="5" t="s">
        <v>120</v>
      </c>
      <c r="D5281" s="9">
        <f>SUM(D5280)</f>
        <v>84720</v>
      </c>
    </row>
    <row r="5282" spans="1:6" x14ac:dyDescent="0.2">
      <c r="B5282" s="2"/>
      <c r="C5282" s="2"/>
    </row>
    <row r="5283" spans="1:6" x14ac:dyDescent="0.2">
      <c r="B5283" s="2" t="s">
        <v>1</v>
      </c>
      <c r="C5283" s="2" t="s">
        <v>2</v>
      </c>
      <c r="D5283" s="13">
        <v>250</v>
      </c>
    </row>
    <row r="5284" spans="1:6" x14ac:dyDescent="0.2">
      <c r="B5284" s="2"/>
      <c r="C5284" s="5" t="s">
        <v>121</v>
      </c>
      <c r="D5284" s="9">
        <f>SUM(D5283)</f>
        <v>250</v>
      </c>
      <c r="E5284" s="12"/>
      <c r="F5284" s="12"/>
    </row>
    <row r="5285" spans="1:6" x14ac:dyDescent="0.2">
      <c r="B5285" s="2"/>
      <c r="C5285" s="2"/>
    </row>
    <row r="5286" spans="1:6" x14ac:dyDescent="0.2">
      <c r="B5286" s="2" t="s">
        <v>21</v>
      </c>
      <c r="C5286" s="2" t="s">
        <v>22</v>
      </c>
      <c r="D5286" s="9">
        <v>5000</v>
      </c>
    </row>
    <row r="5287" spans="1:6" x14ac:dyDescent="0.2">
      <c r="B5287" s="2" t="s">
        <v>29</v>
      </c>
      <c r="C5287" s="2" t="s">
        <v>30</v>
      </c>
      <c r="D5287" s="13">
        <v>100</v>
      </c>
    </row>
    <row r="5288" spans="1:6" x14ac:dyDescent="0.2">
      <c r="B5288" s="2"/>
      <c r="C5288" s="5" t="s">
        <v>122</v>
      </c>
      <c r="D5288" s="9">
        <f>SUM(D5286:D5287)</f>
        <v>5100</v>
      </c>
    </row>
    <row r="5289" spans="1:6" x14ac:dyDescent="0.2">
      <c r="B5289" s="2"/>
      <c r="C5289" s="2"/>
    </row>
    <row r="5290" spans="1:6" x14ac:dyDescent="0.2">
      <c r="B5290" s="27" t="s">
        <v>113</v>
      </c>
      <c r="C5290" s="27"/>
      <c r="D5290" s="11">
        <f>+D5281+D5284+D5288</f>
        <v>90070</v>
      </c>
    </row>
    <row r="5291" spans="1:6" x14ac:dyDescent="0.2">
      <c r="B5291" s="25"/>
      <c r="C5291" s="25"/>
      <c r="D5291" s="23"/>
    </row>
    <row r="5292" spans="1:6" x14ac:dyDescent="0.2">
      <c r="B5292" s="25"/>
      <c r="C5292" s="25"/>
      <c r="D5292" s="23"/>
    </row>
    <row r="5293" spans="1:6" x14ac:dyDescent="0.2">
      <c r="A5293" s="10" t="s">
        <v>107</v>
      </c>
      <c r="B5293" s="2"/>
      <c r="C5293" s="2"/>
    </row>
    <row r="5295" spans="1:6" x14ac:dyDescent="0.2">
      <c r="B5295" s="2" t="s">
        <v>119</v>
      </c>
      <c r="C5295" s="2" t="s">
        <v>91</v>
      </c>
      <c r="D5295" s="13">
        <v>144891</v>
      </c>
    </row>
    <row r="5296" spans="1:6" x14ac:dyDescent="0.2">
      <c r="B5296" s="2"/>
      <c r="C5296" s="5" t="s">
        <v>120</v>
      </c>
      <c r="D5296" s="9">
        <f>SUM(D5295)</f>
        <v>144891</v>
      </c>
    </row>
    <row r="5297" spans="1:5" x14ac:dyDescent="0.2">
      <c r="B5297" s="2"/>
      <c r="C5297" s="5"/>
    </row>
    <row r="5298" spans="1:5" x14ac:dyDescent="0.2">
      <c r="B5298" s="27" t="s">
        <v>125</v>
      </c>
      <c r="C5298" s="27"/>
      <c r="D5298" s="11">
        <f>+D5296</f>
        <v>144891</v>
      </c>
    </row>
    <row r="5299" spans="1:5" x14ac:dyDescent="0.2">
      <c r="B5299" s="25"/>
      <c r="C5299" s="25"/>
      <c r="D5299" s="23"/>
    </row>
    <row r="5300" spans="1:5" x14ac:dyDescent="0.2">
      <c r="B5300" s="25"/>
      <c r="C5300" s="25"/>
      <c r="D5300" s="23"/>
    </row>
    <row r="5301" spans="1:5" x14ac:dyDescent="0.2">
      <c r="A5301" s="19" t="s">
        <v>108</v>
      </c>
      <c r="B5301" s="2"/>
      <c r="C5301" s="2"/>
    </row>
    <row r="5303" spans="1:5" x14ac:dyDescent="0.2">
      <c r="B5303" s="2" t="s">
        <v>119</v>
      </c>
      <c r="C5303" s="2" t="s">
        <v>91</v>
      </c>
      <c r="D5303" s="13">
        <v>323148</v>
      </c>
    </row>
    <row r="5304" spans="1:5" x14ac:dyDescent="0.2">
      <c r="B5304" s="2"/>
      <c r="C5304" s="5" t="s">
        <v>120</v>
      </c>
      <c r="D5304" s="9">
        <f>SUM(D5303)</f>
        <v>323148</v>
      </c>
    </row>
    <row r="5305" spans="1:5" x14ac:dyDescent="0.2">
      <c r="B5305" s="2"/>
      <c r="C5305" s="5"/>
    </row>
    <row r="5306" spans="1:5" x14ac:dyDescent="0.2">
      <c r="B5306" s="2" t="s">
        <v>29</v>
      </c>
      <c r="C5306" s="2" t="s">
        <v>30</v>
      </c>
      <c r="D5306" s="13">
        <v>250</v>
      </c>
    </row>
    <row r="5307" spans="1:5" x14ac:dyDescent="0.2">
      <c r="B5307" s="2"/>
      <c r="C5307" s="5" t="s">
        <v>122</v>
      </c>
      <c r="D5307" s="9">
        <f>SUM(D5306:D5306)</f>
        <v>250</v>
      </c>
      <c r="E5307" s="12"/>
    </row>
    <row r="5308" spans="1:5" x14ac:dyDescent="0.2">
      <c r="B5308" s="2"/>
      <c r="C5308" s="5"/>
    </row>
    <row r="5309" spans="1:5" x14ac:dyDescent="0.2">
      <c r="B5309" s="2" t="s">
        <v>40</v>
      </c>
      <c r="C5309" s="2" t="s">
        <v>41</v>
      </c>
      <c r="D5309" s="13">
        <v>836</v>
      </c>
    </row>
    <row r="5310" spans="1:5" x14ac:dyDescent="0.2">
      <c r="B5310" s="2"/>
      <c r="C5310" s="5" t="s">
        <v>123</v>
      </c>
      <c r="D5310" s="9">
        <f>SUM(D5309)</f>
        <v>836</v>
      </c>
    </row>
    <row r="5311" spans="1:5" x14ac:dyDescent="0.2">
      <c r="B5311" s="2"/>
      <c r="C5311" s="2"/>
    </row>
    <row r="5312" spans="1:5" x14ac:dyDescent="0.2">
      <c r="B5312" s="27" t="s">
        <v>126</v>
      </c>
      <c r="C5312" s="27"/>
      <c r="D5312" s="11">
        <f>+D5304+D5310+D5307</f>
        <v>324234</v>
      </c>
    </row>
    <row r="5314" spans="1:4" x14ac:dyDescent="0.2">
      <c r="B5314" s="2"/>
      <c r="C5314" s="2"/>
    </row>
    <row r="5315" spans="1:4" x14ac:dyDescent="0.2">
      <c r="A5315" s="19" t="s">
        <v>109</v>
      </c>
      <c r="B5315" s="2"/>
      <c r="C5315" s="2"/>
    </row>
    <row r="5317" spans="1:4" x14ac:dyDescent="0.2">
      <c r="B5317" s="2" t="s">
        <v>119</v>
      </c>
      <c r="C5317" s="2" t="s">
        <v>91</v>
      </c>
      <c r="D5317" s="13">
        <v>96696</v>
      </c>
    </row>
    <row r="5318" spans="1:4" x14ac:dyDescent="0.2">
      <c r="B5318" s="2"/>
      <c r="C5318" s="5" t="s">
        <v>120</v>
      </c>
      <c r="D5318" s="9">
        <f>SUM(D5317)</f>
        <v>96696</v>
      </c>
    </row>
    <row r="5319" spans="1:4" x14ac:dyDescent="0.2">
      <c r="B5319" s="2"/>
      <c r="C5319" s="2"/>
    </row>
    <row r="5320" spans="1:4" x14ac:dyDescent="0.2">
      <c r="B5320" s="2" t="s">
        <v>15</v>
      </c>
      <c r="C5320" s="2" t="s">
        <v>16</v>
      </c>
      <c r="D5320" s="9">
        <v>50</v>
      </c>
    </row>
    <row r="5321" spans="1:4" x14ac:dyDescent="0.2">
      <c r="B5321" s="2" t="s">
        <v>21</v>
      </c>
      <c r="C5321" s="2" t="s">
        <v>22</v>
      </c>
      <c r="D5321" s="9">
        <v>150</v>
      </c>
    </row>
    <row r="5322" spans="1:4" x14ac:dyDescent="0.2">
      <c r="B5322" s="2" t="s">
        <v>29</v>
      </c>
      <c r="C5322" s="2" t="s">
        <v>30</v>
      </c>
      <c r="D5322" s="13">
        <v>350</v>
      </c>
    </row>
    <row r="5323" spans="1:4" x14ac:dyDescent="0.2">
      <c r="B5323" s="2"/>
      <c r="C5323" s="5" t="s">
        <v>122</v>
      </c>
      <c r="D5323" s="9">
        <f>SUM(D5320:D5322)</f>
        <v>550</v>
      </c>
    </row>
    <row r="5324" spans="1:4" x14ac:dyDescent="0.2">
      <c r="B5324" s="2"/>
      <c r="C5324" s="2"/>
    </row>
    <row r="5325" spans="1:4" x14ac:dyDescent="0.2">
      <c r="B5325" s="2" t="s">
        <v>31</v>
      </c>
      <c r="C5325" s="2" t="s">
        <v>32</v>
      </c>
      <c r="D5325" s="9">
        <v>100</v>
      </c>
    </row>
    <row r="5326" spans="1:4" x14ac:dyDescent="0.2">
      <c r="B5326" s="2" t="s">
        <v>42</v>
      </c>
      <c r="C5326" s="2" t="s">
        <v>280</v>
      </c>
      <c r="D5326" s="13">
        <v>75</v>
      </c>
    </row>
    <row r="5327" spans="1:4" x14ac:dyDescent="0.2">
      <c r="B5327" s="2"/>
      <c r="C5327" s="5" t="s">
        <v>123</v>
      </c>
      <c r="D5327" s="9">
        <f>SUM(D5325:D5326)</f>
        <v>175</v>
      </c>
    </row>
    <row r="5328" spans="1:4" x14ac:dyDescent="0.2">
      <c r="B5328" s="2"/>
      <c r="C5328" s="2"/>
    </row>
    <row r="5329" spans="1:4" x14ac:dyDescent="0.2">
      <c r="B5329" s="27" t="s">
        <v>127</v>
      </c>
      <c r="C5329" s="27"/>
      <c r="D5329" s="11">
        <f>+D5318+D5323+D5327</f>
        <v>97421</v>
      </c>
    </row>
    <row r="5331" spans="1:4" x14ac:dyDescent="0.2">
      <c r="B5331" s="2"/>
      <c r="C5331" s="2"/>
    </row>
    <row r="5332" spans="1:4" x14ac:dyDescent="0.2">
      <c r="A5332" s="19" t="s">
        <v>111</v>
      </c>
      <c r="B5332" s="2"/>
      <c r="C5332" s="2"/>
    </row>
    <row r="5334" spans="1:4" x14ac:dyDescent="0.2">
      <c r="B5334" s="2" t="s">
        <v>119</v>
      </c>
      <c r="C5334" s="2" t="s">
        <v>91</v>
      </c>
      <c r="D5334" s="13">
        <v>92218</v>
      </c>
    </row>
    <row r="5335" spans="1:4" x14ac:dyDescent="0.2">
      <c r="B5335" s="2"/>
      <c r="C5335" s="5" t="s">
        <v>120</v>
      </c>
      <c r="D5335" s="9">
        <f>SUM(D5334)</f>
        <v>92218</v>
      </c>
    </row>
    <row r="5336" spans="1:4" x14ac:dyDescent="0.2">
      <c r="B5336" s="2"/>
      <c r="C5336" s="2"/>
    </row>
    <row r="5337" spans="1:4" x14ac:dyDescent="0.2">
      <c r="B5337" s="2" t="s">
        <v>29</v>
      </c>
      <c r="C5337" s="2" t="s">
        <v>30</v>
      </c>
      <c r="D5337" s="13">
        <v>2200</v>
      </c>
    </row>
    <row r="5338" spans="1:4" x14ac:dyDescent="0.2">
      <c r="B5338" s="2"/>
      <c r="C5338" s="5" t="s">
        <v>122</v>
      </c>
      <c r="D5338" s="9">
        <f>SUM(D5337)</f>
        <v>2200</v>
      </c>
    </row>
    <row r="5339" spans="1:4" x14ac:dyDescent="0.2">
      <c r="B5339" s="2"/>
      <c r="C5339" s="2"/>
    </row>
    <row r="5340" spans="1:4" x14ac:dyDescent="0.2">
      <c r="B5340" s="27" t="s">
        <v>129</v>
      </c>
      <c r="C5340" s="27"/>
      <c r="D5340" s="11">
        <f>+D5335+D5338</f>
        <v>94418</v>
      </c>
    </row>
    <row r="5342" spans="1:4" x14ac:dyDescent="0.2">
      <c r="B5342" s="2"/>
      <c r="C5342" s="2"/>
    </row>
    <row r="5343" spans="1:4" x14ac:dyDescent="0.2">
      <c r="A5343" s="19" t="s">
        <v>90</v>
      </c>
      <c r="B5343" s="2"/>
      <c r="C5343" s="2"/>
    </row>
    <row r="5345" spans="1:6" x14ac:dyDescent="0.2">
      <c r="B5345" s="2" t="s">
        <v>119</v>
      </c>
      <c r="C5345" s="2" t="s">
        <v>91</v>
      </c>
      <c r="D5345" s="13">
        <v>1061</v>
      </c>
    </row>
    <row r="5346" spans="1:6" x14ac:dyDescent="0.2">
      <c r="B5346" s="2"/>
      <c r="C5346" s="5" t="s">
        <v>120</v>
      </c>
      <c r="D5346" s="9">
        <f>SUM(D5345)</f>
        <v>1061</v>
      </c>
    </row>
    <row r="5347" spans="1:6" x14ac:dyDescent="0.2">
      <c r="B5347" s="2"/>
      <c r="C5347" s="2"/>
    </row>
    <row r="5348" spans="1:6" x14ac:dyDescent="0.2">
      <c r="B5348" s="27" t="s">
        <v>130</v>
      </c>
      <c r="C5348" s="27"/>
      <c r="D5348" s="11">
        <f>+D5346</f>
        <v>1061</v>
      </c>
    </row>
    <row r="5350" spans="1:6" x14ac:dyDescent="0.2">
      <c r="B5350" s="2"/>
      <c r="C5350" s="2"/>
    </row>
    <row r="5351" spans="1:6" x14ac:dyDescent="0.2">
      <c r="A5351" s="19" t="s">
        <v>102</v>
      </c>
      <c r="B5351" s="2"/>
      <c r="C5351" s="2"/>
    </row>
    <row r="5353" spans="1:6" x14ac:dyDescent="0.2">
      <c r="B5353" s="2" t="s">
        <v>3</v>
      </c>
      <c r="C5353" s="2" t="s">
        <v>4</v>
      </c>
      <c r="D5353" s="9">
        <v>1000</v>
      </c>
    </row>
    <row r="5354" spans="1:6" x14ac:dyDescent="0.2">
      <c r="B5354" s="2" t="s">
        <v>65</v>
      </c>
      <c r="C5354" s="2" t="s">
        <v>66</v>
      </c>
      <c r="D5354" s="9">
        <v>10900</v>
      </c>
    </row>
    <row r="5355" spans="1:6" x14ac:dyDescent="0.2">
      <c r="B5355" s="2" t="s">
        <v>7</v>
      </c>
      <c r="C5355" s="2" t="s">
        <v>8</v>
      </c>
      <c r="D5355" s="9">
        <v>12200</v>
      </c>
    </row>
    <row r="5356" spans="1:6" x14ac:dyDescent="0.2">
      <c r="B5356" s="2" t="s">
        <v>67</v>
      </c>
      <c r="C5356" s="2" t="s">
        <v>68</v>
      </c>
      <c r="D5356" s="9">
        <v>60000</v>
      </c>
    </row>
    <row r="5357" spans="1:6" x14ac:dyDescent="0.2">
      <c r="B5357" s="2" t="s">
        <v>69</v>
      </c>
      <c r="C5357" s="2" t="s">
        <v>70</v>
      </c>
      <c r="D5357" s="13">
        <v>2800</v>
      </c>
    </row>
    <row r="5358" spans="1:6" x14ac:dyDescent="0.2">
      <c r="B5358" s="2"/>
      <c r="C5358" s="5" t="s">
        <v>121</v>
      </c>
      <c r="D5358" s="9">
        <f>SUM(D5353:D5357)</f>
        <v>86900</v>
      </c>
      <c r="E5358" s="12"/>
      <c r="F5358" s="12"/>
    </row>
    <row r="5359" spans="1:6" x14ac:dyDescent="0.2">
      <c r="B5359" s="2"/>
      <c r="C5359" s="2"/>
    </row>
    <row r="5360" spans="1:6" x14ac:dyDescent="0.2">
      <c r="B5360" s="2" t="s">
        <v>71</v>
      </c>
      <c r="C5360" s="2" t="s">
        <v>72</v>
      </c>
      <c r="D5360" s="13">
        <v>10000</v>
      </c>
    </row>
    <row r="5361" spans="1:4" x14ac:dyDescent="0.2">
      <c r="B5361" s="2"/>
      <c r="C5361" s="5" t="s">
        <v>122</v>
      </c>
      <c r="D5361" s="9">
        <f>SUM(D5360:D5360)</f>
        <v>10000</v>
      </c>
    </row>
    <row r="5362" spans="1:4" x14ac:dyDescent="0.2">
      <c r="B5362" s="2"/>
      <c r="C5362" s="2"/>
    </row>
    <row r="5363" spans="1:4" x14ac:dyDescent="0.2">
      <c r="B5363" s="27" t="s">
        <v>131</v>
      </c>
      <c r="C5363" s="27"/>
      <c r="D5363" s="11">
        <f>+D5358+D5361</f>
        <v>96900</v>
      </c>
    </row>
    <row r="5365" spans="1:4" ht="16.5" thickBot="1" x14ac:dyDescent="0.3">
      <c r="B5365" s="31" t="s">
        <v>223</v>
      </c>
      <c r="C5365" s="31"/>
      <c r="D5365" s="6">
        <f>+D5275+D5290+D5312+D5329+D5340+D5348+D5363+D5298</f>
        <v>4284776</v>
      </c>
    </row>
    <row r="5366" spans="1:4" ht="13.5" thickTop="1" x14ac:dyDescent="0.2"/>
    <row r="5368" spans="1:4" ht="13.5" thickBot="1" x14ac:dyDescent="0.25">
      <c r="B5368" s="2"/>
      <c r="C5368" s="2"/>
    </row>
    <row r="5369" spans="1:4" ht="18.75" thickBot="1" x14ac:dyDescent="0.3">
      <c r="A5369" s="28" t="s">
        <v>201</v>
      </c>
      <c r="B5369" s="29"/>
      <c r="C5369" s="29"/>
      <c r="D5369" s="30"/>
    </row>
    <row r="5370" spans="1:4" ht="18" x14ac:dyDescent="0.25">
      <c r="A5370" s="3"/>
      <c r="B5370" s="3"/>
      <c r="C5370" s="3"/>
      <c r="D5370" s="37"/>
    </row>
    <row r="5371" spans="1:4" x14ac:dyDescent="0.2">
      <c r="A5371" s="19" t="s">
        <v>105</v>
      </c>
      <c r="B5371" s="2"/>
      <c r="C5371" s="2"/>
    </row>
    <row r="5373" spans="1:4" x14ac:dyDescent="0.2">
      <c r="B5373" s="2" t="s">
        <v>119</v>
      </c>
      <c r="C5373" s="2" t="s">
        <v>91</v>
      </c>
      <c r="D5373" s="4">
        <v>2974497</v>
      </c>
    </row>
    <row r="5374" spans="1:4" x14ac:dyDescent="0.2">
      <c r="B5374" s="2"/>
      <c r="C5374" s="5" t="s">
        <v>120</v>
      </c>
      <c r="D5374" s="9">
        <f>SUM(D5373)</f>
        <v>2974497</v>
      </c>
    </row>
    <row r="5375" spans="1:4" x14ac:dyDescent="0.2">
      <c r="B5375" s="2"/>
      <c r="C5375" s="2"/>
    </row>
    <row r="5376" spans="1:4" x14ac:dyDescent="0.2">
      <c r="B5376" s="2" t="s">
        <v>1</v>
      </c>
      <c r="C5376" s="2" t="s">
        <v>2</v>
      </c>
      <c r="D5376" s="9">
        <v>750</v>
      </c>
    </row>
    <row r="5377" spans="1:7" x14ac:dyDescent="0.2">
      <c r="B5377" s="2" t="s">
        <v>11</v>
      </c>
      <c r="C5377" s="2" t="s">
        <v>12</v>
      </c>
      <c r="D5377" s="13">
        <v>9171</v>
      </c>
    </row>
    <row r="5378" spans="1:7" x14ac:dyDescent="0.2">
      <c r="B5378" s="2"/>
      <c r="C5378" s="5" t="s">
        <v>121</v>
      </c>
      <c r="D5378" s="9">
        <f>SUM(D5376:D5377)</f>
        <v>9921</v>
      </c>
      <c r="F5378" s="12"/>
      <c r="G5378" s="12"/>
    </row>
    <row r="5379" spans="1:7" x14ac:dyDescent="0.2">
      <c r="B5379" s="2"/>
      <c r="C5379" s="2"/>
    </row>
    <row r="5380" spans="1:7" x14ac:dyDescent="0.2">
      <c r="B5380" s="2" t="s">
        <v>57</v>
      </c>
      <c r="C5380" s="2" t="s">
        <v>58</v>
      </c>
      <c r="D5380" s="9">
        <v>452</v>
      </c>
    </row>
    <row r="5381" spans="1:7" x14ac:dyDescent="0.2">
      <c r="B5381" s="2" t="s">
        <v>25</v>
      </c>
      <c r="C5381" s="2" t="s">
        <v>26</v>
      </c>
      <c r="D5381" s="9">
        <v>800</v>
      </c>
    </row>
    <row r="5382" spans="1:7" x14ac:dyDescent="0.2">
      <c r="B5382" s="2" t="s">
        <v>29</v>
      </c>
      <c r="C5382" s="2" t="s">
        <v>30</v>
      </c>
      <c r="D5382" s="13">
        <v>31093</v>
      </c>
    </row>
    <row r="5383" spans="1:7" x14ac:dyDescent="0.2">
      <c r="B5383" s="2"/>
      <c r="C5383" s="5" t="s">
        <v>122</v>
      </c>
      <c r="D5383" s="9">
        <f>SUM(D5380:D5382)</f>
        <v>32345</v>
      </c>
    </row>
    <row r="5384" spans="1:7" x14ac:dyDescent="0.2">
      <c r="B5384" s="2"/>
      <c r="C5384" s="2"/>
    </row>
    <row r="5385" spans="1:7" x14ac:dyDescent="0.2">
      <c r="B5385" s="27" t="s">
        <v>114</v>
      </c>
      <c r="C5385" s="27"/>
      <c r="D5385" s="11">
        <f>+D5374+D5378+D5383</f>
        <v>3016763</v>
      </c>
    </row>
    <row r="5387" spans="1:7" x14ac:dyDescent="0.2">
      <c r="B5387" s="2"/>
      <c r="C5387" s="2"/>
    </row>
    <row r="5388" spans="1:7" x14ac:dyDescent="0.2">
      <c r="A5388" s="19" t="s">
        <v>106</v>
      </c>
      <c r="B5388" s="2"/>
      <c r="C5388" s="2"/>
    </row>
    <row r="5390" spans="1:7" x14ac:dyDescent="0.2">
      <c r="B5390" s="2" t="s">
        <v>119</v>
      </c>
      <c r="C5390" s="2" t="s">
        <v>91</v>
      </c>
      <c r="D5390" s="13">
        <v>109491</v>
      </c>
    </row>
    <row r="5391" spans="1:7" x14ac:dyDescent="0.2">
      <c r="B5391" s="2"/>
      <c r="C5391" s="5" t="s">
        <v>120</v>
      </c>
      <c r="D5391" s="9">
        <f>SUM(D5390)</f>
        <v>109491</v>
      </c>
    </row>
    <row r="5392" spans="1:7" x14ac:dyDescent="0.2">
      <c r="B5392" s="2"/>
      <c r="C5392" s="2"/>
    </row>
    <row r="5393" spans="1:4" x14ac:dyDescent="0.2">
      <c r="B5393" s="2" t="s">
        <v>1</v>
      </c>
      <c r="C5393" s="2" t="s">
        <v>2</v>
      </c>
      <c r="D5393" s="13">
        <v>250</v>
      </c>
    </row>
    <row r="5394" spans="1:4" x14ac:dyDescent="0.2">
      <c r="B5394" s="2"/>
      <c r="C5394" s="5" t="s">
        <v>121</v>
      </c>
      <c r="D5394" s="9">
        <f>SUM(D5393)</f>
        <v>250</v>
      </c>
    </row>
    <row r="5395" spans="1:4" x14ac:dyDescent="0.2">
      <c r="B5395" s="2"/>
      <c r="C5395" s="2"/>
    </row>
    <row r="5396" spans="1:4" x14ac:dyDescent="0.2">
      <c r="B5396" s="2" t="s">
        <v>21</v>
      </c>
      <c r="C5396" s="2" t="s">
        <v>22</v>
      </c>
      <c r="D5396" s="13">
        <v>5000</v>
      </c>
    </row>
    <row r="5397" spans="1:4" x14ac:dyDescent="0.2">
      <c r="B5397" s="2"/>
      <c r="C5397" s="5" t="s">
        <v>122</v>
      </c>
      <c r="D5397" s="9">
        <f>SUM(D5396)</f>
        <v>5000</v>
      </c>
    </row>
    <row r="5398" spans="1:4" x14ac:dyDescent="0.2">
      <c r="B5398" s="2"/>
      <c r="C5398" s="2"/>
    </row>
    <row r="5399" spans="1:4" x14ac:dyDescent="0.2">
      <c r="B5399" s="27" t="s">
        <v>113</v>
      </c>
      <c r="C5399" s="27"/>
      <c r="D5399" s="11">
        <f>+D5391+D5394+D5397</f>
        <v>114741</v>
      </c>
    </row>
    <row r="5402" spans="1:4" x14ac:dyDescent="0.2">
      <c r="A5402" s="10" t="s">
        <v>107</v>
      </c>
      <c r="B5402" s="2"/>
      <c r="C5402" s="2"/>
    </row>
    <row r="5404" spans="1:4" x14ac:dyDescent="0.2">
      <c r="B5404" s="2" t="s">
        <v>119</v>
      </c>
      <c r="C5404" s="2" t="s">
        <v>91</v>
      </c>
      <c r="D5404" s="13">
        <v>145689</v>
      </c>
    </row>
    <row r="5405" spans="1:4" x14ac:dyDescent="0.2">
      <c r="B5405" s="2"/>
      <c r="C5405" s="5" t="s">
        <v>120</v>
      </c>
      <c r="D5405" s="9">
        <f>SUM(D5404)</f>
        <v>145689</v>
      </c>
    </row>
    <row r="5406" spans="1:4" x14ac:dyDescent="0.2">
      <c r="B5406" s="2"/>
      <c r="C5406" s="5"/>
    </row>
    <row r="5407" spans="1:4" x14ac:dyDescent="0.2">
      <c r="B5407" s="27" t="s">
        <v>125</v>
      </c>
      <c r="C5407" s="27"/>
      <c r="D5407" s="11">
        <f>+D5405</f>
        <v>145689</v>
      </c>
    </row>
    <row r="5408" spans="1:4" x14ac:dyDescent="0.2">
      <c r="B5408" s="25"/>
      <c r="C5408" s="25"/>
      <c r="D5408" s="23"/>
    </row>
    <row r="5410" spans="1:6" x14ac:dyDescent="0.2">
      <c r="A5410" s="19" t="s">
        <v>108</v>
      </c>
      <c r="B5410" s="2"/>
      <c r="C5410" s="2"/>
    </row>
    <row r="5412" spans="1:6" x14ac:dyDescent="0.2">
      <c r="B5412" s="2" t="s">
        <v>119</v>
      </c>
      <c r="C5412" s="2" t="s">
        <v>91</v>
      </c>
      <c r="D5412" s="13">
        <v>313788</v>
      </c>
    </row>
    <row r="5413" spans="1:6" x14ac:dyDescent="0.2">
      <c r="B5413" s="2"/>
      <c r="C5413" s="5" t="s">
        <v>120</v>
      </c>
      <c r="D5413" s="9">
        <f>SUM(D5412)</f>
        <v>313788</v>
      </c>
    </row>
    <row r="5414" spans="1:6" x14ac:dyDescent="0.2">
      <c r="B5414" s="2"/>
      <c r="C5414" s="2"/>
    </row>
    <row r="5415" spans="1:6" x14ac:dyDescent="0.2">
      <c r="B5415" s="2" t="s">
        <v>29</v>
      </c>
      <c r="C5415" s="2" t="s">
        <v>30</v>
      </c>
      <c r="D5415" s="13">
        <v>929</v>
      </c>
    </row>
    <row r="5416" spans="1:6" x14ac:dyDescent="0.2">
      <c r="B5416" s="2"/>
      <c r="C5416" s="5" t="s">
        <v>122</v>
      </c>
      <c r="D5416" s="9">
        <f>SUM(D5415:D5415)</f>
        <v>929</v>
      </c>
      <c r="E5416" s="12"/>
      <c r="F5416" s="12"/>
    </row>
    <row r="5417" spans="1:6" x14ac:dyDescent="0.2">
      <c r="B5417" s="2"/>
      <c r="C5417" s="2"/>
    </row>
    <row r="5418" spans="1:6" x14ac:dyDescent="0.2">
      <c r="B5418" s="2" t="s">
        <v>40</v>
      </c>
      <c r="C5418" s="2" t="s">
        <v>41</v>
      </c>
      <c r="D5418" s="13">
        <v>380</v>
      </c>
    </row>
    <row r="5419" spans="1:6" x14ac:dyDescent="0.2">
      <c r="B5419" s="2"/>
      <c r="C5419" s="5" t="s">
        <v>123</v>
      </c>
      <c r="D5419" s="9">
        <f>SUM(D5418)</f>
        <v>380</v>
      </c>
    </row>
    <row r="5420" spans="1:6" x14ac:dyDescent="0.2">
      <c r="B5420" s="2"/>
      <c r="C5420" s="2"/>
    </row>
    <row r="5421" spans="1:6" x14ac:dyDescent="0.2">
      <c r="B5421" s="27" t="s">
        <v>126</v>
      </c>
      <c r="C5421" s="27"/>
      <c r="D5421" s="11">
        <f>+D5413+D5419+D5416</f>
        <v>315097</v>
      </c>
    </row>
    <row r="5423" spans="1:6" x14ac:dyDescent="0.2">
      <c r="B5423" s="2"/>
      <c r="C5423" s="2"/>
    </row>
    <row r="5424" spans="1:6" x14ac:dyDescent="0.2">
      <c r="A5424" s="19" t="s">
        <v>109</v>
      </c>
      <c r="B5424" s="2"/>
      <c r="C5424" s="2"/>
    </row>
    <row r="5426" spans="2:4" x14ac:dyDescent="0.2">
      <c r="B5426" s="2" t="s">
        <v>119</v>
      </c>
      <c r="C5426" s="2" t="s">
        <v>91</v>
      </c>
      <c r="D5426" s="13">
        <v>80583</v>
      </c>
    </row>
    <row r="5427" spans="2:4" x14ac:dyDescent="0.2">
      <c r="B5427" s="2"/>
      <c r="C5427" s="5" t="s">
        <v>120</v>
      </c>
      <c r="D5427" s="9">
        <f>SUM(D5426)</f>
        <v>80583</v>
      </c>
    </row>
    <row r="5428" spans="2:4" x14ac:dyDescent="0.2">
      <c r="B5428" s="2"/>
      <c r="C5428" s="2"/>
    </row>
    <row r="5429" spans="2:4" x14ac:dyDescent="0.2">
      <c r="B5429" s="2" t="s">
        <v>15</v>
      </c>
      <c r="C5429" s="2" t="s">
        <v>16</v>
      </c>
      <c r="D5429" s="9">
        <v>50</v>
      </c>
    </row>
    <row r="5430" spans="2:4" x14ac:dyDescent="0.2">
      <c r="B5430" s="2" t="s">
        <v>21</v>
      </c>
      <c r="C5430" s="2" t="s">
        <v>22</v>
      </c>
      <c r="D5430" s="9">
        <v>150</v>
      </c>
    </row>
    <row r="5431" spans="2:4" x14ac:dyDescent="0.2">
      <c r="B5431" s="2" t="s">
        <v>29</v>
      </c>
      <c r="C5431" s="2" t="s">
        <v>30</v>
      </c>
      <c r="D5431" s="13">
        <v>350</v>
      </c>
    </row>
    <row r="5432" spans="2:4" x14ac:dyDescent="0.2">
      <c r="B5432" s="2"/>
      <c r="C5432" s="5" t="s">
        <v>122</v>
      </c>
      <c r="D5432" s="9">
        <f>SUM(D5429:D5431)</f>
        <v>550</v>
      </c>
    </row>
    <row r="5433" spans="2:4" x14ac:dyDescent="0.2">
      <c r="B5433" s="2"/>
      <c r="C5433" s="2"/>
    </row>
    <row r="5434" spans="2:4" x14ac:dyDescent="0.2">
      <c r="B5434" s="2" t="s">
        <v>31</v>
      </c>
      <c r="C5434" s="2" t="s">
        <v>32</v>
      </c>
      <c r="D5434" s="9">
        <v>100</v>
      </c>
    </row>
    <row r="5435" spans="2:4" x14ac:dyDescent="0.2">
      <c r="B5435" s="2" t="s">
        <v>42</v>
      </c>
      <c r="C5435" s="2" t="s">
        <v>280</v>
      </c>
      <c r="D5435" s="13">
        <v>75</v>
      </c>
    </row>
    <row r="5436" spans="2:4" x14ac:dyDescent="0.2">
      <c r="B5436" s="2"/>
      <c r="C5436" s="5" t="s">
        <v>123</v>
      </c>
      <c r="D5436" s="9">
        <f>SUM(D5434:D5435)</f>
        <v>175</v>
      </c>
    </row>
    <row r="5437" spans="2:4" x14ac:dyDescent="0.2">
      <c r="B5437" s="2"/>
      <c r="C5437" s="2"/>
    </row>
    <row r="5438" spans="2:4" x14ac:dyDescent="0.2">
      <c r="B5438" s="27" t="s">
        <v>127</v>
      </c>
      <c r="C5438" s="27"/>
      <c r="D5438" s="11">
        <f>+D5427+D5432+D5436</f>
        <v>81308</v>
      </c>
    </row>
    <row r="5440" spans="2:4" x14ac:dyDescent="0.2">
      <c r="B5440" s="2"/>
      <c r="C5440" s="2"/>
    </row>
    <row r="5441" spans="1:4" x14ac:dyDescent="0.2">
      <c r="A5441" s="19" t="s">
        <v>111</v>
      </c>
      <c r="B5441" s="2"/>
      <c r="C5441" s="2"/>
    </row>
    <row r="5443" spans="1:4" x14ac:dyDescent="0.2">
      <c r="B5443" s="2" t="s">
        <v>119</v>
      </c>
      <c r="C5443" s="2" t="s">
        <v>91</v>
      </c>
      <c r="D5443" s="13">
        <v>105687</v>
      </c>
    </row>
    <row r="5444" spans="1:4" x14ac:dyDescent="0.2">
      <c r="B5444" s="2"/>
      <c r="C5444" s="5" t="s">
        <v>120</v>
      </c>
      <c r="D5444" s="9">
        <f>SUM(D5443)</f>
        <v>105687</v>
      </c>
    </row>
    <row r="5445" spans="1:4" x14ac:dyDescent="0.2">
      <c r="B5445" s="2"/>
      <c r="C5445" s="2"/>
    </row>
    <row r="5446" spans="1:4" x14ac:dyDescent="0.2">
      <c r="B5446" s="2" t="s">
        <v>29</v>
      </c>
      <c r="C5446" s="2" t="s">
        <v>30</v>
      </c>
      <c r="D5446" s="13">
        <v>800</v>
      </c>
    </row>
    <row r="5447" spans="1:4" x14ac:dyDescent="0.2">
      <c r="B5447" s="2"/>
      <c r="C5447" s="5" t="s">
        <v>122</v>
      </c>
      <c r="D5447" s="9">
        <f>SUM(D5446)</f>
        <v>800</v>
      </c>
    </row>
    <row r="5448" spans="1:4" x14ac:dyDescent="0.2">
      <c r="B5448" s="2"/>
      <c r="C5448" s="2"/>
    </row>
    <row r="5449" spans="1:4" x14ac:dyDescent="0.2">
      <c r="B5449" s="27" t="s">
        <v>129</v>
      </c>
      <c r="C5449" s="27"/>
      <c r="D5449" s="11">
        <f>+D5444+D5447</f>
        <v>106487</v>
      </c>
    </row>
    <row r="5451" spans="1:4" x14ac:dyDescent="0.2">
      <c r="B5451" s="2"/>
      <c r="C5451" s="2"/>
    </row>
    <row r="5452" spans="1:4" x14ac:dyDescent="0.2">
      <c r="A5452" s="19" t="s">
        <v>90</v>
      </c>
      <c r="B5452" s="2"/>
      <c r="C5452" s="2"/>
    </row>
    <row r="5454" spans="1:4" x14ac:dyDescent="0.2">
      <c r="B5454" s="2" t="s">
        <v>119</v>
      </c>
      <c r="C5454" s="2" t="s">
        <v>91</v>
      </c>
      <c r="D5454" s="13">
        <v>1066</v>
      </c>
    </row>
    <row r="5455" spans="1:4" x14ac:dyDescent="0.2">
      <c r="B5455" s="2"/>
      <c r="C5455" s="5" t="s">
        <v>120</v>
      </c>
      <c r="D5455" s="9">
        <f>SUM(D5454)</f>
        <v>1066</v>
      </c>
    </row>
    <row r="5456" spans="1:4" x14ac:dyDescent="0.2">
      <c r="B5456" s="2"/>
      <c r="C5456" s="2"/>
    </row>
    <row r="5457" spans="1:6" x14ac:dyDescent="0.2">
      <c r="B5457" s="27" t="s">
        <v>130</v>
      </c>
      <c r="C5457" s="27"/>
      <c r="D5457" s="11">
        <f>+D5455</f>
        <v>1066</v>
      </c>
    </row>
    <row r="5459" spans="1:6" x14ac:dyDescent="0.2">
      <c r="B5459" s="2"/>
      <c r="C5459" s="2"/>
    </row>
    <row r="5460" spans="1:6" x14ac:dyDescent="0.2">
      <c r="A5460" s="19" t="s">
        <v>102</v>
      </c>
      <c r="B5460" s="2"/>
      <c r="C5460" s="2"/>
    </row>
    <row r="5462" spans="1:6" x14ac:dyDescent="0.2">
      <c r="B5462" s="2" t="s">
        <v>3</v>
      </c>
      <c r="C5462" s="2" t="s">
        <v>4</v>
      </c>
      <c r="D5462" s="9">
        <v>1000</v>
      </c>
    </row>
    <row r="5463" spans="1:6" x14ac:dyDescent="0.2">
      <c r="B5463" s="2" t="s">
        <v>65</v>
      </c>
      <c r="C5463" s="2" t="s">
        <v>66</v>
      </c>
      <c r="D5463" s="9">
        <v>6500</v>
      </c>
    </row>
    <row r="5464" spans="1:6" x14ac:dyDescent="0.2">
      <c r="B5464" s="2" t="s">
        <v>7</v>
      </c>
      <c r="C5464" s="2" t="s">
        <v>8</v>
      </c>
      <c r="D5464" s="9">
        <v>12000</v>
      </c>
    </row>
    <row r="5465" spans="1:6" x14ac:dyDescent="0.2">
      <c r="B5465" s="2" t="s">
        <v>67</v>
      </c>
      <c r="C5465" s="2" t="s">
        <v>68</v>
      </c>
      <c r="D5465" s="9">
        <v>70000</v>
      </c>
    </row>
    <row r="5466" spans="1:6" x14ac:dyDescent="0.2">
      <c r="B5466" s="2" t="s">
        <v>69</v>
      </c>
      <c r="C5466" s="2" t="s">
        <v>70</v>
      </c>
      <c r="D5466" s="13">
        <v>3000</v>
      </c>
    </row>
    <row r="5467" spans="1:6" x14ac:dyDescent="0.2">
      <c r="B5467" s="2"/>
      <c r="C5467" s="5" t="s">
        <v>121</v>
      </c>
      <c r="D5467" s="9">
        <f>SUM(D5462:D5466)</f>
        <v>92500</v>
      </c>
      <c r="E5467" s="12"/>
      <c r="F5467" s="12"/>
    </row>
    <row r="5468" spans="1:6" x14ac:dyDescent="0.2">
      <c r="B5468" s="2"/>
      <c r="C5468" s="2"/>
    </row>
    <row r="5469" spans="1:6" x14ac:dyDescent="0.2">
      <c r="B5469" s="2" t="s">
        <v>71</v>
      </c>
      <c r="C5469" s="2" t="s">
        <v>72</v>
      </c>
      <c r="D5469" s="13">
        <v>11000</v>
      </c>
    </row>
    <row r="5470" spans="1:6" x14ac:dyDescent="0.2">
      <c r="B5470" s="2"/>
      <c r="C5470" s="5" t="s">
        <v>122</v>
      </c>
      <c r="D5470" s="9">
        <f>SUM(D5469:D5469)</f>
        <v>11000</v>
      </c>
    </row>
    <row r="5471" spans="1:6" x14ac:dyDescent="0.2">
      <c r="B5471" s="2"/>
      <c r="C5471" s="2"/>
    </row>
    <row r="5472" spans="1:6" x14ac:dyDescent="0.2">
      <c r="B5472" s="27" t="s">
        <v>131</v>
      </c>
      <c r="C5472" s="27"/>
      <c r="D5472" s="11">
        <f>+D5467+D5470</f>
        <v>103500</v>
      </c>
    </row>
    <row r="5474" spans="1:6" ht="16.5" thickBot="1" x14ac:dyDescent="0.3">
      <c r="B5474" s="31" t="s">
        <v>222</v>
      </c>
      <c r="C5474" s="31"/>
      <c r="D5474" s="6">
        <f>+D5385+D5399+D5421+D5438+D5449+D5457+D5472+D5407</f>
        <v>3884651</v>
      </c>
    </row>
    <row r="5475" spans="1:6" ht="13.5" thickTop="1" x14ac:dyDescent="0.2"/>
    <row r="5476" spans="1:6" ht="13.5" thickBot="1" x14ac:dyDescent="0.25">
      <c r="B5476" s="2"/>
      <c r="C5476" s="2"/>
    </row>
    <row r="5477" spans="1:6" ht="18.75" thickBot="1" x14ac:dyDescent="0.3">
      <c r="A5477" s="28" t="s">
        <v>200</v>
      </c>
      <c r="B5477" s="29"/>
      <c r="C5477" s="29"/>
      <c r="D5477" s="30"/>
    </row>
    <row r="5478" spans="1:6" ht="18" x14ac:dyDescent="0.25">
      <c r="A5478" s="3"/>
      <c r="B5478" s="3"/>
      <c r="C5478" s="3"/>
      <c r="D5478" s="37"/>
    </row>
    <row r="5479" spans="1:6" x14ac:dyDescent="0.2">
      <c r="A5479" s="19" t="s">
        <v>105</v>
      </c>
      <c r="B5479" s="2"/>
      <c r="C5479" s="2"/>
    </row>
    <row r="5481" spans="1:6" x14ac:dyDescent="0.2">
      <c r="B5481" s="2" t="s">
        <v>119</v>
      </c>
      <c r="C5481" s="2" t="s">
        <v>91</v>
      </c>
      <c r="D5481" s="4">
        <v>3781935</v>
      </c>
    </row>
    <row r="5482" spans="1:6" x14ac:dyDescent="0.2">
      <c r="B5482" s="2"/>
      <c r="C5482" s="5" t="s">
        <v>120</v>
      </c>
      <c r="D5482" s="9">
        <f>SUM(D5481)</f>
        <v>3781935</v>
      </c>
    </row>
    <row r="5483" spans="1:6" x14ac:dyDescent="0.2">
      <c r="B5483" s="2"/>
      <c r="C5483" s="2"/>
    </row>
    <row r="5484" spans="1:6" x14ac:dyDescent="0.2">
      <c r="B5484" s="2" t="s">
        <v>1</v>
      </c>
      <c r="C5484" s="2" t="s">
        <v>2</v>
      </c>
      <c r="D5484" s="9">
        <v>750</v>
      </c>
    </row>
    <row r="5485" spans="1:6" x14ac:dyDescent="0.2">
      <c r="B5485" s="2" t="s">
        <v>11</v>
      </c>
      <c r="C5485" s="2" t="s">
        <v>12</v>
      </c>
      <c r="D5485" s="13">
        <v>6771</v>
      </c>
    </row>
    <row r="5486" spans="1:6" x14ac:dyDescent="0.2">
      <c r="B5486" s="2"/>
      <c r="C5486" s="5" t="s">
        <v>121</v>
      </c>
      <c r="D5486" s="9">
        <f>SUM(D5484:D5485)</f>
        <v>7521</v>
      </c>
      <c r="E5486" s="12"/>
      <c r="F5486" s="12"/>
    </row>
    <row r="5487" spans="1:6" x14ac:dyDescent="0.2">
      <c r="B5487" s="2"/>
      <c r="C5487" s="2"/>
    </row>
    <row r="5488" spans="1:6" x14ac:dyDescent="0.2">
      <c r="B5488" s="2" t="s">
        <v>57</v>
      </c>
      <c r="C5488" s="2" t="s">
        <v>58</v>
      </c>
      <c r="D5488" s="9">
        <v>452</v>
      </c>
    </row>
    <row r="5489" spans="1:6" x14ac:dyDescent="0.2">
      <c r="B5489" s="2" t="s">
        <v>29</v>
      </c>
      <c r="C5489" s="2" t="s">
        <v>30</v>
      </c>
      <c r="D5489" s="13">
        <v>39829</v>
      </c>
    </row>
    <row r="5490" spans="1:6" x14ac:dyDescent="0.2">
      <c r="B5490" s="2"/>
      <c r="C5490" s="5" t="s">
        <v>122</v>
      </c>
      <c r="D5490" s="9">
        <f>SUM(D5488:D5489)</f>
        <v>40281</v>
      </c>
    </row>
    <row r="5491" spans="1:6" x14ac:dyDescent="0.2">
      <c r="B5491" s="2"/>
      <c r="C5491" s="2"/>
    </row>
    <row r="5492" spans="1:6" x14ac:dyDescent="0.2">
      <c r="B5492" s="27" t="s">
        <v>114</v>
      </c>
      <c r="C5492" s="27"/>
      <c r="D5492" s="11">
        <f>+D5482+D5486+D5490</f>
        <v>3829737</v>
      </c>
    </row>
    <row r="5494" spans="1:6" x14ac:dyDescent="0.2">
      <c r="B5494" s="2"/>
      <c r="C5494" s="2"/>
    </row>
    <row r="5495" spans="1:6" x14ac:dyDescent="0.2">
      <c r="A5495" s="19" t="s">
        <v>106</v>
      </c>
      <c r="B5495" s="2"/>
      <c r="C5495" s="2"/>
    </row>
    <row r="5497" spans="1:6" x14ac:dyDescent="0.2">
      <c r="B5497" s="2" t="s">
        <v>119</v>
      </c>
      <c r="C5497" s="2" t="s">
        <v>91</v>
      </c>
      <c r="D5497" s="13">
        <v>77796</v>
      </c>
    </row>
    <row r="5498" spans="1:6" x14ac:dyDescent="0.2">
      <c r="B5498" s="2"/>
      <c r="C5498" s="5" t="s">
        <v>120</v>
      </c>
      <c r="D5498" s="9">
        <f>SUM(D5497)</f>
        <v>77796</v>
      </c>
    </row>
    <row r="5499" spans="1:6" x14ac:dyDescent="0.2">
      <c r="B5499" s="2"/>
      <c r="C5499" s="2"/>
    </row>
    <row r="5500" spans="1:6" x14ac:dyDescent="0.2">
      <c r="B5500" s="2" t="s">
        <v>1</v>
      </c>
      <c r="C5500" s="2" t="s">
        <v>2</v>
      </c>
      <c r="D5500" s="13">
        <v>250</v>
      </c>
    </row>
    <row r="5501" spans="1:6" x14ac:dyDescent="0.2">
      <c r="B5501" s="2"/>
      <c r="C5501" s="5" t="s">
        <v>121</v>
      </c>
      <c r="D5501" s="9">
        <f>SUM(D5500)</f>
        <v>250</v>
      </c>
      <c r="E5501" s="12"/>
      <c r="F5501" s="12"/>
    </row>
    <row r="5502" spans="1:6" x14ac:dyDescent="0.2">
      <c r="B5502" s="2"/>
      <c r="C5502" s="2"/>
    </row>
    <row r="5503" spans="1:6" x14ac:dyDescent="0.2">
      <c r="B5503" s="2" t="s">
        <v>21</v>
      </c>
      <c r="C5503" s="2" t="s">
        <v>22</v>
      </c>
      <c r="D5503" s="13">
        <v>8500</v>
      </c>
    </row>
    <row r="5504" spans="1:6" x14ac:dyDescent="0.2">
      <c r="B5504" s="2"/>
      <c r="C5504" s="5" t="s">
        <v>122</v>
      </c>
      <c r="D5504" s="9">
        <f>SUM(D5503:D5503)</f>
        <v>8500</v>
      </c>
    </row>
    <row r="5505" spans="1:4" x14ac:dyDescent="0.2">
      <c r="B5505" s="2"/>
      <c r="C5505" s="2"/>
    </row>
    <row r="5506" spans="1:4" x14ac:dyDescent="0.2">
      <c r="B5506" s="27" t="s">
        <v>113</v>
      </c>
      <c r="C5506" s="27"/>
      <c r="D5506" s="11">
        <f>+D5498+D5501+D5504</f>
        <v>86546</v>
      </c>
    </row>
    <row r="5508" spans="1:4" x14ac:dyDescent="0.2">
      <c r="B5508" s="2"/>
      <c r="C5508" s="2"/>
    </row>
    <row r="5509" spans="1:4" x14ac:dyDescent="0.2">
      <c r="A5509" s="19" t="s">
        <v>108</v>
      </c>
      <c r="B5509" s="2"/>
      <c r="C5509" s="2"/>
    </row>
    <row r="5511" spans="1:4" x14ac:dyDescent="0.2">
      <c r="B5511" s="2" t="s">
        <v>119</v>
      </c>
      <c r="C5511" s="2" t="s">
        <v>91</v>
      </c>
      <c r="D5511" s="13">
        <v>394581</v>
      </c>
    </row>
    <row r="5512" spans="1:4" x14ac:dyDescent="0.2">
      <c r="B5512" s="2"/>
      <c r="C5512" s="5" t="s">
        <v>120</v>
      </c>
      <c r="D5512" s="9">
        <f>SUM(D5511)</f>
        <v>394581</v>
      </c>
    </row>
    <row r="5513" spans="1:4" x14ac:dyDescent="0.2">
      <c r="B5513" s="2"/>
      <c r="C5513" s="5"/>
    </row>
    <row r="5514" spans="1:4" x14ac:dyDescent="0.2">
      <c r="B5514" s="2" t="s">
        <v>42</v>
      </c>
      <c r="C5514" s="7" t="s">
        <v>43</v>
      </c>
      <c r="D5514" s="13">
        <v>1400</v>
      </c>
    </row>
    <row r="5515" spans="1:4" x14ac:dyDescent="0.2">
      <c r="B5515" s="2"/>
      <c r="C5515" s="5" t="s">
        <v>123</v>
      </c>
      <c r="D5515" s="9">
        <f>+D5514</f>
        <v>1400</v>
      </c>
    </row>
    <row r="5516" spans="1:4" x14ac:dyDescent="0.2">
      <c r="B5516" s="2"/>
      <c r="C5516" s="2"/>
    </row>
    <row r="5517" spans="1:4" x14ac:dyDescent="0.2">
      <c r="B5517" s="27" t="s">
        <v>126</v>
      </c>
      <c r="C5517" s="27"/>
      <c r="D5517" s="11">
        <f>+D5512+D5515</f>
        <v>395981</v>
      </c>
    </row>
    <row r="5519" spans="1:4" x14ac:dyDescent="0.2">
      <c r="B5519" s="2"/>
      <c r="C5519" s="2"/>
    </row>
    <row r="5520" spans="1:4" x14ac:dyDescent="0.2">
      <c r="A5520" s="19" t="s">
        <v>109</v>
      </c>
      <c r="B5520" s="2"/>
      <c r="C5520" s="2"/>
    </row>
    <row r="5522" spans="2:4" x14ac:dyDescent="0.2">
      <c r="B5522" s="2" t="s">
        <v>119</v>
      </c>
      <c r="C5522" s="2" t="s">
        <v>91</v>
      </c>
      <c r="D5522" s="13">
        <v>87889</v>
      </c>
    </row>
    <row r="5523" spans="2:4" x14ac:dyDescent="0.2">
      <c r="B5523" s="2"/>
      <c r="C5523" s="5" t="s">
        <v>120</v>
      </c>
      <c r="D5523" s="9">
        <f>SUM(D5522)</f>
        <v>87889</v>
      </c>
    </row>
    <row r="5524" spans="2:4" x14ac:dyDescent="0.2">
      <c r="B5524" s="2"/>
      <c r="C5524" s="2"/>
    </row>
    <row r="5525" spans="2:4" x14ac:dyDescent="0.2">
      <c r="B5525" s="2" t="s">
        <v>15</v>
      </c>
      <c r="C5525" s="2" t="s">
        <v>16</v>
      </c>
      <c r="D5525" s="9">
        <v>50</v>
      </c>
    </row>
    <row r="5526" spans="2:4" x14ac:dyDescent="0.2">
      <c r="B5526" s="2" t="s">
        <v>21</v>
      </c>
      <c r="C5526" s="2" t="s">
        <v>22</v>
      </c>
      <c r="D5526" s="9">
        <v>150</v>
      </c>
    </row>
    <row r="5527" spans="2:4" x14ac:dyDescent="0.2">
      <c r="B5527" s="2" t="s">
        <v>29</v>
      </c>
      <c r="C5527" s="2" t="s">
        <v>30</v>
      </c>
      <c r="D5527" s="13">
        <v>350</v>
      </c>
    </row>
    <row r="5528" spans="2:4" x14ac:dyDescent="0.2">
      <c r="B5528" s="2"/>
      <c r="C5528" s="5" t="s">
        <v>122</v>
      </c>
      <c r="D5528" s="9">
        <f>SUM(D5525:D5527)</f>
        <v>550</v>
      </c>
    </row>
    <row r="5529" spans="2:4" x14ac:dyDescent="0.2">
      <c r="B5529" s="2"/>
      <c r="C5529" s="5"/>
    </row>
    <row r="5530" spans="2:4" x14ac:dyDescent="0.2">
      <c r="B5530" s="2" t="s">
        <v>31</v>
      </c>
      <c r="C5530" s="7" t="s">
        <v>32</v>
      </c>
      <c r="D5530" s="9">
        <v>100</v>
      </c>
    </row>
    <row r="5531" spans="2:4" x14ac:dyDescent="0.2">
      <c r="B5531" s="2" t="s">
        <v>42</v>
      </c>
      <c r="C5531" s="7" t="s">
        <v>43</v>
      </c>
      <c r="D5531" s="13">
        <v>75</v>
      </c>
    </row>
    <row r="5532" spans="2:4" x14ac:dyDescent="0.2">
      <c r="B5532" s="2"/>
      <c r="C5532" s="5" t="s">
        <v>123</v>
      </c>
      <c r="D5532" s="9">
        <f>SUM(D5530:D5531)</f>
        <v>175</v>
      </c>
    </row>
    <row r="5533" spans="2:4" x14ac:dyDescent="0.2">
      <c r="B5533" s="2"/>
      <c r="C5533" s="2"/>
    </row>
    <row r="5534" spans="2:4" x14ac:dyDescent="0.2">
      <c r="B5534" s="27" t="s">
        <v>127</v>
      </c>
      <c r="C5534" s="27"/>
      <c r="D5534" s="11">
        <f>+D5523+D5528+D5532</f>
        <v>88614</v>
      </c>
    </row>
    <row r="5536" spans="2:4" x14ac:dyDescent="0.2">
      <c r="B5536" s="2"/>
      <c r="C5536" s="2"/>
    </row>
    <row r="5537" spans="1:4" x14ac:dyDescent="0.2">
      <c r="A5537" s="19" t="s">
        <v>111</v>
      </c>
      <c r="B5537" s="2"/>
      <c r="C5537" s="2"/>
    </row>
    <row r="5539" spans="1:4" x14ac:dyDescent="0.2">
      <c r="B5539" s="2" t="s">
        <v>119</v>
      </c>
      <c r="C5539" s="2" t="s">
        <v>91</v>
      </c>
      <c r="D5539" s="13">
        <v>162359</v>
      </c>
    </row>
    <row r="5540" spans="1:4" x14ac:dyDescent="0.2">
      <c r="B5540" s="2"/>
      <c r="C5540" s="5" t="s">
        <v>120</v>
      </c>
      <c r="D5540" s="9">
        <f>SUM(D5539)</f>
        <v>162359</v>
      </c>
    </row>
    <row r="5541" spans="1:4" x14ac:dyDescent="0.2">
      <c r="B5541" s="2"/>
      <c r="C5541" s="2"/>
    </row>
    <row r="5542" spans="1:4" x14ac:dyDescent="0.2">
      <c r="B5542" s="2" t="s">
        <v>29</v>
      </c>
      <c r="C5542" s="2" t="s">
        <v>30</v>
      </c>
      <c r="D5542" s="13">
        <v>800</v>
      </c>
    </row>
    <row r="5543" spans="1:4" x14ac:dyDescent="0.2">
      <c r="B5543" s="2"/>
      <c r="C5543" s="5" t="s">
        <v>122</v>
      </c>
      <c r="D5543" s="9">
        <f>SUM(D5542)</f>
        <v>800</v>
      </c>
    </row>
    <row r="5544" spans="1:4" x14ac:dyDescent="0.2">
      <c r="B5544" s="2"/>
      <c r="C5544" s="2"/>
    </row>
    <row r="5545" spans="1:4" x14ac:dyDescent="0.2">
      <c r="B5545" s="27" t="s">
        <v>129</v>
      </c>
      <c r="C5545" s="27"/>
      <c r="D5545" s="11">
        <f>+D5540+D5543</f>
        <v>163159</v>
      </c>
    </row>
    <row r="5547" spans="1:4" x14ac:dyDescent="0.2">
      <c r="B5547" s="2"/>
      <c r="C5547" s="2"/>
    </row>
    <row r="5548" spans="1:4" x14ac:dyDescent="0.2">
      <c r="A5548" s="19" t="s">
        <v>90</v>
      </c>
      <c r="B5548" s="2"/>
      <c r="C5548" s="2"/>
    </row>
    <row r="5550" spans="1:4" x14ac:dyDescent="0.2">
      <c r="B5550" s="2" t="s">
        <v>119</v>
      </c>
      <c r="C5550" s="2" t="s">
        <v>91</v>
      </c>
      <c r="D5550" s="13">
        <v>532</v>
      </c>
    </row>
    <row r="5551" spans="1:4" x14ac:dyDescent="0.2">
      <c r="B5551" s="2"/>
      <c r="C5551" s="5" t="s">
        <v>120</v>
      </c>
      <c r="D5551" s="9">
        <f>SUM(D5550)</f>
        <v>532</v>
      </c>
    </row>
    <row r="5552" spans="1:4" x14ac:dyDescent="0.2">
      <c r="B5552" s="2"/>
      <c r="C5552" s="2"/>
    </row>
    <row r="5553" spans="1:6" x14ac:dyDescent="0.2">
      <c r="B5553" s="27" t="s">
        <v>317</v>
      </c>
      <c r="C5553" s="27"/>
      <c r="D5553" s="11">
        <f>+D5551</f>
        <v>532</v>
      </c>
    </row>
    <row r="5555" spans="1:6" x14ac:dyDescent="0.2">
      <c r="B5555" s="2"/>
      <c r="C5555" s="2"/>
    </row>
    <row r="5556" spans="1:6" x14ac:dyDescent="0.2">
      <c r="A5556" s="19" t="s">
        <v>102</v>
      </c>
      <c r="B5556" s="2"/>
      <c r="C5556" s="2"/>
    </row>
    <row r="5558" spans="1:6" x14ac:dyDescent="0.2">
      <c r="B5558" s="2" t="s">
        <v>3</v>
      </c>
      <c r="C5558" s="2" t="s">
        <v>4</v>
      </c>
      <c r="D5558" s="9">
        <v>1000</v>
      </c>
    </row>
    <row r="5559" spans="1:6" x14ac:dyDescent="0.2">
      <c r="B5559" s="2" t="s">
        <v>65</v>
      </c>
      <c r="C5559" s="2" t="s">
        <v>66</v>
      </c>
      <c r="D5559" s="9">
        <v>12000</v>
      </c>
    </row>
    <row r="5560" spans="1:6" x14ac:dyDescent="0.2">
      <c r="B5560" s="2" t="s">
        <v>7</v>
      </c>
      <c r="C5560" s="2" t="s">
        <v>8</v>
      </c>
      <c r="D5560" s="9">
        <v>12500</v>
      </c>
    </row>
    <row r="5561" spans="1:6" x14ac:dyDescent="0.2">
      <c r="B5561" s="2" t="s">
        <v>67</v>
      </c>
      <c r="C5561" s="2" t="s">
        <v>68</v>
      </c>
      <c r="D5561" s="9">
        <v>88579</v>
      </c>
    </row>
    <row r="5562" spans="1:6" x14ac:dyDescent="0.2">
      <c r="B5562" s="2" t="s">
        <v>69</v>
      </c>
      <c r="C5562" s="2" t="s">
        <v>70</v>
      </c>
      <c r="D5562" s="13">
        <v>5000</v>
      </c>
    </row>
    <row r="5563" spans="1:6" x14ac:dyDescent="0.2">
      <c r="B5563" s="2"/>
      <c r="C5563" s="5" t="s">
        <v>121</v>
      </c>
      <c r="D5563" s="9">
        <f>SUM(D5558:D5562)</f>
        <v>119079</v>
      </c>
      <c r="E5563" s="12"/>
      <c r="F5563" s="12"/>
    </row>
    <row r="5564" spans="1:6" x14ac:dyDescent="0.2">
      <c r="B5564" s="2"/>
      <c r="C5564" s="2"/>
    </row>
    <row r="5565" spans="1:6" x14ac:dyDescent="0.2">
      <c r="B5565" s="2" t="s">
        <v>71</v>
      </c>
      <c r="C5565" s="2" t="s">
        <v>72</v>
      </c>
      <c r="D5565" s="13">
        <v>13000</v>
      </c>
    </row>
    <row r="5566" spans="1:6" x14ac:dyDescent="0.2">
      <c r="B5566" s="2"/>
      <c r="C5566" s="5" t="s">
        <v>122</v>
      </c>
      <c r="D5566" s="9">
        <f>SUM(D5565:D5565)</f>
        <v>13000</v>
      </c>
    </row>
    <row r="5567" spans="1:6" x14ac:dyDescent="0.2">
      <c r="B5567" s="2"/>
      <c r="C5567" s="2"/>
    </row>
    <row r="5568" spans="1:6" x14ac:dyDescent="0.2">
      <c r="B5568" s="27" t="s">
        <v>131</v>
      </c>
      <c r="C5568" s="27"/>
      <c r="D5568" s="11">
        <f>+D5563+D5566</f>
        <v>132079</v>
      </c>
    </row>
    <row r="5570" spans="1:6" ht="16.5" thickBot="1" x14ac:dyDescent="0.3">
      <c r="B5570" s="31" t="s">
        <v>221</v>
      </c>
      <c r="C5570" s="31"/>
      <c r="D5570" s="6">
        <f>+D5492+D5506+D5517+D5534+D5545+D5553+D5568</f>
        <v>4696648</v>
      </c>
    </row>
    <row r="5571" spans="1:6" ht="13.5" thickTop="1" x14ac:dyDescent="0.2"/>
    <row r="5572" spans="1:6" ht="13.5" thickBot="1" x14ac:dyDescent="0.25">
      <c r="B5572" s="2"/>
      <c r="C5572" s="2"/>
    </row>
    <row r="5573" spans="1:6" ht="18.75" thickBot="1" x14ac:dyDescent="0.3">
      <c r="A5573" s="28" t="s">
        <v>199</v>
      </c>
      <c r="B5573" s="29"/>
      <c r="C5573" s="29"/>
      <c r="D5573" s="30"/>
    </row>
    <row r="5574" spans="1:6" ht="18" x14ac:dyDescent="0.25">
      <c r="A5574" s="3"/>
      <c r="B5574" s="3"/>
      <c r="C5574" s="3"/>
      <c r="D5574" s="37"/>
    </row>
    <row r="5575" spans="1:6" x14ac:dyDescent="0.2">
      <c r="A5575" s="19" t="s">
        <v>105</v>
      </c>
      <c r="B5575" s="2"/>
      <c r="C5575" s="2"/>
    </row>
    <row r="5577" spans="1:6" x14ac:dyDescent="0.2">
      <c r="B5577" s="2" t="s">
        <v>119</v>
      </c>
      <c r="C5577" s="2" t="s">
        <v>91</v>
      </c>
      <c r="D5577" s="4">
        <v>3849599</v>
      </c>
    </row>
    <row r="5578" spans="1:6" x14ac:dyDescent="0.2">
      <c r="B5578" s="2"/>
      <c r="C5578" s="5" t="s">
        <v>120</v>
      </c>
      <c r="D5578" s="9">
        <f>SUM(D5577)</f>
        <v>3849599</v>
      </c>
    </row>
    <row r="5579" spans="1:6" x14ac:dyDescent="0.2">
      <c r="B5579" s="2"/>
      <c r="C5579" s="2"/>
    </row>
    <row r="5580" spans="1:6" x14ac:dyDescent="0.2">
      <c r="B5580" s="2" t="s">
        <v>1</v>
      </c>
      <c r="C5580" s="2" t="s">
        <v>2</v>
      </c>
      <c r="D5580" s="9">
        <v>750</v>
      </c>
    </row>
    <row r="5581" spans="1:6" x14ac:dyDescent="0.2">
      <c r="B5581" s="2" t="s">
        <v>11</v>
      </c>
      <c r="C5581" s="2" t="s">
        <v>12</v>
      </c>
      <c r="D5581" s="13">
        <v>8471</v>
      </c>
    </row>
    <row r="5582" spans="1:6" x14ac:dyDescent="0.2">
      <c r="B5582" s="2"/>
      <c r="C5582" s="5" t="s">
        <v>121</v>
      </c>
      <c r="D5582" s="9">
        <f>SUM(D5580:D5581)</f>
        <v>9221</v>
      </c>
      <c r="E5582" s="12"/>
      <c r="F5582" s="12"/>
    </row>
    <row r="5583" spans="1:6" x14ac:dyDescent="0.2">
      <c r="B5583" s="2"/>
      <c r="C5583" s="2"/>
    </row>
    <row r="5584" spans="1:6" x14ac:dyDescent="0.2">
      <c r="B5584" s="2" t="s">
        <v>57</v>
      </c>
      <c r="C5584" s="2" t="s">
        <v>58</v>
      </c>
      <c r="D5584" s="9">
        <v>505</v>
      </c>
    </row>
    <row r="5585" spans="1:4" x14ac:dyDescent="0.2">
      <c r="B5585" s="2" t="s">
        <v>25</v>
      </c>
      <c r="C5585" s="2" t="s">
        <v>26</v>
      </c>
      <c r="D5585" s="9">
        <v>2024</v>
      </c>
    </row>
    <row r="5586" spans="1:4" x14ac:dyDescent="0.2">
      <c r="B5586" s="2" t="s">
        <v>29</v>
      </c>
      <c r="C5586" s="2" t="s">
        <v>30</v>
      </c>
      <c r="D5586" s="13">
        <v>37647</v>
      </c>
    </row>
    <row r="5587" spans="1:4" x14ac:dyDescent="0.2">
      <c r="B5587" s="2"/>
      <c r="C5587" s="5" t="s">
        <v>122</v>
      </c>
      <c r="D5587" s="9">
        <f>SUM(D5584:D5586)</f>
        <v>40176</v>
      </c>
    </row>
    <row r="5588" spans="1:4" x14ac:dyDescent="0.2">
      <c r="B5588" s="2"/>
      <c r="C5588" s="2"/>
    </row>
    <row r="5589" spans="1:4" x14ac:dyDescent="0.2">
      <c r="B5589" s="2" t="s">
        <v>33</v>
      </c>
      <c r="C5589" s="2" t="s">
        <v>34</v>
      </c>
      <c r="D5589" s="13">
        <v>1656</v>
      </c>
    </row>
    <row r="5590" spans="1:4" x14ac:dyDescent="0.2">
      <c r="B5590" s="2"/>
      <c r="C5590" s="5" t="s">
        <v>123</v>
      </c>
      <c r="D5590" s="9">
        <f>SUM(D5589:D5589)</f>
        <v>1656</v>
      </c>
    </row>
    <row r="5591" spans="1:4" x14ac:dyDescent="0.2">
      <c r="B5591" s="2"/>
      <c r="C5591" s="2"/>
    </row>
    <row r="5592" spans="1:4" x14ac:dyDescent="0.2">
      <c r="B5592" s="27" t="s">
        <v>114</v>
      </c>
      <c r="C5592" s="27"/>
      <c r="D5592" s="11">
        <f>+D5578+D5582+D5587+D5590</f>
        <v>3900652</v>
      </c>
    </row>
    <row r="5594" spans="1:4" x14ac:dyDescent="0.2">
      <c r="B5594" s="2"/>
      <c r="C5594" s="2"/>
    </row>
    <row r="5595" spans="1:4" x14ac:dyDescent="0.2">
      <c r="A5595" s="19" t="s">
        <v>106</v>
      </c>
      <c r="B5595" s="2"/>
      <c r="C5595" s="2"/>
    </row>
    <row r="5597" spans="1:4" x14ac:dyDescent="0.2">
      <c r="B5597" s="2" t="s">
        <v>119</v>
      </c>
      <c r="C5597" s="2" t="s">
        <v>91</v>
      </c>
      <c r="D5597" s="13">
        <v>75480</v>
      </c>
    </row>
    <row r="5598" spans="1:4" x14ac:dyDescent="0.2">
      <c r="B5598" s="2"/>
      <c r="C5598" s="5" t="s">
        <v>120</v>
      </c>
      <c r="D5598" s="9">
        <f>SUM(D5597)</f>
        <v>75480</v>
      </c>
    </row>
    <row r="5599" spans="1:4" x14ac:dyDescent="0.2">
      <c r="B5599" s="2"/>
      <c r="C5599" s="2"/>
    </row>
    <row r="5600" spans="1:4" x14ac:dyDescent="0.2">
      <c r="B5600" s="2" t="s">
        <v>1</v>
      </c>
      <c r="C5600" s="2" t="s">
        <v>2</v>
      </c>
      <c r="D5600" s="13">
        <f>2451-2201</f>
        <v>250</v>
      </c>
    </row>
    <row r="5601" spans="1:6" x14ac:dyDescent="0.2">
      <c r="B5601" s="2"/>
      <c r="C5601" s="5" t="s">
        <v>121</v>
      </c>
      <c r="D5601" s="9">
        <f>SUM(D5600)</f>
        <v>250</v>
      </c>
      <c r="E5601" s="12"/>
      <c r="F5601" s="12"/>
    </row>
    <row r="5602" spans="1:6" x14ac:dyDescent="0.2">
      <c r="B5602" s="2"/>
      <c r="C5602" s="2"/>
    </row>
    <row r="5603" spans="1:6" x14ac:dyDescent="0.2">
      <c r="B5603" s="2" t="s">
        <v>21</v>
      </c>
      <c r="C5603" s="2" t="s">
        <v>22</v>
      </c>
      <c r="D5603" s="13">
        <v>9000</v>
      </c>
    </row>
    <row r="5604" spans="1:6" x14ac:dyDescent="0.2">
      <c r="B5604" s="2"/>
      <c r="C5604" s="5" t="s">
        <v>122</v>
      </c>
      <c r="D5604" s="9">
        <f>SUM(D5603)</f>
        <v>9000</v>
      </c>
    </row>
    <row r="5605" spans="1:6" x14ac:dyDescent="0.2">
      <c r="B5605" s="2"/>
      <c r="C5605" s="2"/>
    </row>
    <row r="5606" spans="1:6" x14ac:dyDescent="0.2">
      <c r="B5606" s="27" t="s">
        <v>113</v>
      </c>
      <c r="C5606" s="27"/>
      <c r="D5606" s="11">
        <f>+D5598+D5601+D5604</f>
        <v>84730</v>
      </c>
    </row>
    <row r="5609" spans="1:6" x14ac:dyDescent="0.2">
      <c r="A5609" s="10" t="s">
        <v>107</v>
      </c>
      <c r="B5609" s="2"/>
      <c r="C5609" s="2"/>
    </row>
    <row r="5611" spans="1:6" x14ac:dyDescent="0.2">
      <c r="B5611" s="2" t="s">
        <v>119</v>
      </c>
      <c r="C5611" s="2" t="s">
        <v>91</v>
      </c>
      <c r="D5611" s="13">
        <v>151041</v>
      </c>
    </row>
    <row r="5612" spans="1:6" x14ac:dyDescent="0.2">
      <c r="B5612" s="2"/>
      <c r="C5612" s="5" t="s">
        <v>120</v>
      </c>
      <c r="D5612" s="9">
        <f>SUM(D5611)</f>
        <v>151041</v>
      </c>
    </row>
    <row r="5613" spans="1:6" x14ac:dyDescent="0.2">
      <c r="B5613" s="2"/>
      <c r="C5613" s="5"/>
    </row>
    <row r="5614" spans="1:6" x14ac:dyDescent="0.2">
      <c r="B5614" s="27" t="s">
        <v>125</v>
      </c>
      <c r="C5614" s="27"/>
      <c r="D5614" s="11">
        <f>+D5612</f>
        <v>151041</v>
      </c>
    </row>
    <row r="5615" spans="1:6" x14ac:dyDescent="0.2">
      <c r="B5615" s="25"/>
      <c r="C5615" s="25"/>
      <c r="D5615" s="23"/>
    </row>
    <row r="5617" spans="1:4" x14ac:dyDescent="0.2">
      <c r="A5617" s="19" t="s">
        <v>108</v>
      </c>
      <c r="B5617" s="2"/>
      <c r="C5617" s="2"/>
    </row>
    <row r="5619" spans="1:4" x14ac:dyDescent="0.2">
      <c r="B5619" s="2" t="s">
        <v>119</v>
      </c>
      <c r="C5619" s="2" t="s">
        <v>91</v>
      </c>
      <c r="D5619" s="13">
        <v>409341</v>
      </c>
    </row>
    <row r="5620" spans="1:4" x14ac:dyDescent="0.2">
      <c r="B5620" s="2"/>
      <c r="C5620" s="5" t="s">
        <v>120</v>
      </c>
      <c r="D5620" s="9">
        <f>SUM(D5619)</f>
        <v>409341</v>
      </c>
    </row>
    <row r="5621" spans="1:4" x14ac:dyDescent="0.2">
      <c r="B5621" s="2"/>
      <c r="C5621" s="2"/>
    </row>
    <row r="5622" spans="1:4" x14ac:dyDescent="0.2">
      <c r="B5622" s="2" t="s">
        <v>29</v>
      </c>
      <c r="C5622" s="2" t="s">
        <v>30</v>
      </c>
      <c r="D5622" s="13">
        <v>2720</v>
      </c>
    </row>
    <row r="5623" spans="1:4" x14ac:dyDescent="0.2">
      <c r="B5623" s="2"/>
      <c r="C5623" s="5" t="s">
        <v>122</v>
      </c>
      <c r="D5623" s="9">
        <f>SUM(D5622:D5622)</f>
        <v>2720</v>
      </c>
    </row>
    <row r="5624" spans="1:4" x14ac:dyDescent="0.2">
      <c r="B5624" s="2"/>
      <c r="C5624" s="2"/>
    </row>
    <row r="5625" spans="1:4" x14ac:dyDescent="0.2">
      <c r="B5625" s="27" t="s">
        <v>126</v>
      </c>
      <c r="C5625" s="27"/>
      <c r="D5625" s="11">
        <f>+D5620+D5623</f>
        <v>412061</v>
      </c>
    </row>
    <row r="5627" spans="1:4" x14ac:dyDescent="0.2">
      <c r="B5627" s="2"/>
      <c r="C5627" s="2"/>
    </row>
    <row r="5628" spans="1:4" x14ac:dyDescent="0.2">
      <c r="A5628" s="19" t="s">
        <v>109</v>
      </c>
      <c r="B5628" s="2"/>
      <c r="C5628" s="2"/>
    </row>
    <row r="5630" spans="1:4" x14ac:dyDescent="0.2">
      <c r="B5630" s="2" t="s">
        <v>119</v>
      </c>
      <c r="C5630" s="2" t="s">
        <v>91</v>
      </c>
      <c r="D5630" s="13">
        <v>83040</v>
      </c>
    </row>
    <row r="5631" spans="1:4" x14ac:dyDescent="0.2">
      <c r="B5631" s="2"/>
      <c r="C5631" s="5" t="s">
        <v>120</v>
      </c>
      <c r="D5631" s="9">
        <f>SUM(D5630)</f>
        <v>83040</v>
      </c>
    </row>
    <row r="5632" spans="1:4" x14ac:dyDescent="0.2">
      <c r="B5632" s="2"/>
      <c r="C5632" s="2"/>
    </row>
    <row r="5633" spans="1:4" x14ac:dyDescent="0.2">
      <c r="B5633" s="2" t="s">
        <v>15</v>
      </c>
      <c r="C5633" s="2" t="s">
        <v>16</v>
      </c>
      <c r="D5633" s="9">
        <v>50</v>
      </c>
    </row>
    <row r="5634" spans="1:4" x14ac:dyDescent="0.2">
      <c r="B5634" s="2" t="s">
        <v>21</v>
      </c>
      <c r="C5634" s="2" t="s">
        <v>22</v>
      </c>
      <c r="D5634" s="9">
        <v>150</v>
      </c>
    </row>
    <row r="5635" spans="1:4" x14ac:dyDescent="0.2">
      <c r="B5635" s="2" t="s">
        <v>29</v>
      </c>
      <c r="C5635" s="2" t="s">
        <v>30</v>
      </c>
      <c r="D5635" s="13">
        <v>350</v>
      </c>
    </row>
    <row r="5636" spans="1:4" x14ac:dyDescent="0.2">
      <c r="B5636" s="2"/>
      <c r="C5636" s="5" t="s">
        <v>122</v>
      </c>
      <c r="D5636" s="9">
        <f>SUM(D5633:D5635)</f>
        <v>550</v>
      </c>
    </row>
    <row r="5637" spans="1:4" x14ac:dyDescent="0.2">
      <c r="B5637" s="2"/>
      <c r="C5637" s="2"/>
    </row>
    <row r="5638" spans="1:4" x14ac:dyDescent="0.2">
      <c r="B5638" s="2" t="s">
        <v>31</v>
      </c>
      <c r="C5638" s="2" t="s">
        <v>32</v>
      </c>
      <c r="D5638" s="9">
        <v>100</v>
      </c>
    </row>
    <row r="5639" spans="1:4" x14ac:dyDescent="0.2">
      <c r="B5639" s="2" t="s">
        <v>42</v>
      </c>
      <c r="C5639" s="2" t="s">
        <v>280</v>
      </c>
      <c r="D5639" s="13">
        <v>75</v>
      </c>
    </row>
    <row r="5640" spans="1:4" x14ac:dyDescent="0.2">
      <c r="B5640" s="2"/>
      <c r="C5640" s="5" t="s">
        <v>123</v>
      </c>
      <c r="D5640" s="9">
        <f>SUM(D5638:D5639)</f>
        <v>175</v>
      </c>
    </row>
    <row r="5641" spans="1:4" x14ac:dyDescent="0.2">
      <c r="B5641" s="2"/>
      <c r="C5641" s="2"/>
    </row>
    <row r="5642" spans="1:4" x14ac:dyDescent="0.2">
      <c r="B5642" s="27" t="s">
        <v>127</v>
      </c>
      <c r="C5642" s="27"/>
      <c r="D5642" s="11">
        <f>+D5631+D5636+D5640</f>
        <v>83765</v>
      </c>
    </row>
    <row r="5644" spans="1:4" x14ac:dyDescent="0.2">
      <c r="B5644" s="2"/>
      <c r="C5644" s="2"/>
    </row>
    <row r="5645" spans="1:4" x14ac:dyDescent="0.2">
      <c r="A5645" s="19" t="s">
        <v>111</v>
      </c>
      <c r="B5645" s="2"/>
      <c r="C5645" s="2"/>
    </row>
    <row r="5647" spans="1:4" x14ac:dyDescent="0.2">
      <c r="B5647" s="2" t="s">
        <v>119</v>
      </c>
      <c r="C5647" s="2" t="s">
        <v>91</v>
      </c>
      <c r="D5647" s="13">
        <v>99159</v>
      </c>
    </row>
    <row r="5648" spans="1:4" x14ac:dyDescent="0.2">
      <c r="B5648" s="2"/>
      <c r="C5648" s="5" t="s">
        <v>120</v>
      </c>
      <c r="D5648" s="9">
        <f>SUM(D5647)</f>
        <v>99159</v>
      </c>
    </row>
    <row r="5649" spans="1:4" x14ac:dyDescent="0.2">
      <c r="B5649" s="2"/>
      <c r="C5649" s="2"/>
    </row>
    <row r="5650" spans="1:4" x14ac:dyDescent="0.2">
      <c r="B5650" s="2" t="s">
        <v>29</v>
      </c>
      <c r="C5650" s="2" t="s">
        <v>30</v>
      </c>
      <c r="D5650" s="13">
        <v>800</v>
      </c>
    </row>
    <row r="5651" spans="1:4" x14ac:dyDescent="0.2">
      <c r="B5651" s="2"/>
      <c r="C5651" s="5" t="s">
        <v>122</v>
      </c>
      <c r="D5651" s="9">
        <f>SUM(D5650)</f>
        <v>800</v>
      </c>
    </row>
    <row r="5652" spans="1:4" x14ac:dyDescent="0.2">
      <c r="B5652" s="2"/>
      <c r="C5652" s="2"/>
    </row>
    <row r="5653" spans="1:4" x14ac:dyDescent="0.2">
      <c r="B5653" s="27" t="s">
        <v>129</v>
      </c>
      <c r="C5653" s="27"/>
      <c r="D5653" s="11">
        <f>+D5648+D5651</f>
        <v>99959</v>
      </c>
    </row>
    <row r="5655" spans="1:4" x14ac:dyDescent="0.2">
      <c r="B5655" s="2"/>
      <c r="C5655" s="2"/>
    </row>
    <row r="5656" spans="1:4" x14ac:dyDescent="0.2">
      <c r="A5656" s="19" t="s">
        <v>90</v>
      </c>
      <c r="B5656" s="2"/>
      <c r="C5656" s="2"/>
    </row>
    <row r="5658" spans="1:4" x14ac:dyDescent="0.2">
      <c r="B5658" s="2" t="s">
        <v>119</v>
      </c>
      <c r="C5658" s="2" t="s">
        <v>91</v>
      </c>
      <c r="D5658" s="13">
        <v>1066</v>
      </c>
    </row>
    <row r="5659" spans="1:4" x14ac:dyDescent="0.2">
      <c r="B5659" s="2"/>
      <c r="C5659" s="5" t="s">
        <v>120</v>
      </c>
      <c r="D5659" s="9">
        <f>SUM(D5658)</f>
        <v>1066</v>
      </c>
    </row>
    <row r="5660" spans="1:4" x14ac:dyDescent="0.2">
      <c r="B5660" s="2"/>
      <c r="C5660" s="2"/>
    </row>
    <row r="5661" spans="1:4" x14ac:dyDescent="0.2">
      <c r="B5661" s="27" t="s">
        <v>130</v>
      </c>
      <c r="C5661" s="27"/>
      <c r="D5661" s="11">
        <f>+D5659</f>
        <v>1066</v>
      </c>
    </row>
    <row r="5663" spans="1:4" x14ac:dyDescent="0.2">
      <c r="B5663" s="2"/>
      <c r="C5663" s="2"/>
    </row>
    <row r="5664" spans="1:4" x14ac:dyDescent="0.2">
      <c r="A5664" s="19" t="s">
        <v>102</v>
      </c>
      <c r="B5664" s="2"/>
      <c r="C5664" s="2"/>
    </row>
    <row r="5666" spans="2:6" x14ac:dyDescent="0.2">
      <c r="B5666" s="2" t="s">
        <v>3</v>
      </c>
      <c r="C5666" s="2" t="s">
        <v>4</v>
      </c>
      <c r="D5666" s="9">
        <v>1000</v>
      </c>
    </row>
    <row r="5667" spans="2:6" x14ac:dyDescent="0.2">
      <c r="B5667" s="2" t="s">
        <v>65</v>
      </c>
      <c r="C5667" s="2" t="s">
        <v>66</v>
      </c>
      <c r="D5667" s="9">
        <v>10000</v>
      </c>
    </row>
    <row r="5668" spans="2:6" x14ac:dyDescent="0.2">
      <c r="B5668" s="2" t="s">
        <v>7</v>
      </c>
      <c r="C5668" s="2" t="s">
        <v>8</v>
      </c>
      <c r="D5668" s="9">
        <v>10000</v>
      </c>
    </row>
    <row r="5669" spans="2:6" x14ac:dyDescent="0.2">
      <c r="B5669" s="2" t="s">
        <v>67</v>
      </c>
      <c r="C5669" s="2" t="s">
        <v>68</v>
      </c>
      <c r="D5669" s="9">
        <v>75557</v>
      </c>
    </row>
    <row r="5670" spans="2:6" x14ac:dyDescent="0.2">
      <c r="B5670" s="2" t="s">
        <v>69</v>
      </c>
      <c r="C5670" s="2" t="s">
        <v>70</v>
      </c>
      <c r="D5670" s="13">
        <v>5000</v>
      </c>
    </row>
    <row r="5671" spans="2:6" x14ac:dyDescent="0.2">
      <c r="B5671" s="2"/>
      <c r="C5671" s="5" t="s">
        <v>121</v>
      </c>
      <c r="D5671" s="9">
        <f>SUM(D5666:D5670)</f>
        <v>101557</v>
      </c>
      <c r="E5671" s="12"/>
      <c r="F5671" s="12"/>
    </row>
    <row r="5672" spans="2:6" x14ac:dyDescent="0.2">
      <c r="B5672" s="2"/>
      <c r="C5672" s="2"/>
    </row>
    <row r="5673" spans="2:6" x14ac:dyDescent="0.2">
      <c r="B5673" s="2" t="s">
        <v>71</v>
      </c>
      <c r="C5673" s="2" t="s">
        <v>72</v>
      </c>
      <c r="D5673" s="13">
        <v>12000</v>
      </c>
    </row>
    <row r="5674" spans="2:6" x14ac:dyDescent="0.2">
      <c r="B5674" s="2"/>
      <c r="C5674" s="5" t="s">
        <v>122</v>
      </c>
      <c r="D5674" s="9">
        <f>SUM(D5673:D5673)</f>
        <v>12000</v>
      </c>
    </row>
    <row r="5675" spans="2:6" x14ac:dyDescent="0.2">
      <c r="B5675" s="2"/>
      <c r="C5675" s="2"/>
    </row>
    <row r="5676" spans="2:6" x14ac:dyDescent="0.2">
      <c r="B5676" s="27" t="s">
        <v>131</v>
      </c>
      <c r="C5676" s="27"/>
      <c r="D5676" s="11">
        <f>+D5671+D5674</f>
        <v>113557</v>
      </c>
    </row>
    <row r="5678" spans="2:6" ht="16.5" thickBot="1" x14ac:dyDescent="0.3">
      <c r="B5678" s="31" t="s">
        <v>220</v>
      </c>
      <c r="C5678" s="31"/>
      <c r="D5678" s="6">
        <f>+D5592+D5606+D5625+D5642+D5653+D5661+D5676+D5614</f>
        <v>4846831</v>
      </c>
    </row>
    <row r="5679" spans="2:6" ht="13.5" thickTop="1" x14ac:dyDescent="0.2"/>
    <row r="5680" spans="2:6" ht="13.5" thickBot="1" x14ac:dyDescent="0.25">
      <c r="B5680" s="2"/>
      <c r="C5680" s="2"/>
    </row>
    <row r="5681" spans="1:6" ht="18.75" thickBot="1" x14ac:dyDescent="0.3">
      <c r="A5681" s="28" t="s">
        <v>198</v>
      </c>
      <c r="B5681" s="29"/>
      <c r="C5681" s="29"/>
      <c r="D5681" s="30"/>
    </row>
    <row r="5682" spans="1:6" ht="18" x14ac:dyDescent="0.25">
      <c r="A5682" s="3"/>
      <c r="B5682" s="3"/>
      <c r="C5682" s="3"/>
      <c r="D5682" s="37"/>
    </row>
    <row r="5683" spans="1:6" x14ac:dyDescent="0.2">
      <c r="A5683" s="19" t="s">
        <v>105</v>
      </c>
      <c r="B5683" s="2"/>
      <c r="C5683" s="2"/>
    </row>
    <row r="5685" spans="1:6" x14ac:dyDescent="0.2">
      <c r="B5685" s="2" t="s">
        <v>119</v>
      </c>
      <c r="C5685" s="2" t="s">
        <v>91</v>
      </c>
      <c r="D5685" s="4">
        <v>4198090</v>
      </c>
    </row>
    <row r="5686" spans="1:6" x14ac:dyDescent="0.2">
      <c r="B5686" s="2"/>
      <c r="C5686" s="5" t="s">
        <v>120</v>
      </c>
      <c r="D5686" s="9">
        <f>SUM(D5685)</f>
        <v>4198090</v>
      </c>
    </row>
    <row r="5687" spans="1:6" x14ac:dyDescent="0.2">
      <c r="B5687" s="2"/>
      <c r="C5687" s="2"/>
    </row>
    <row r="5688" spans="1:6" x14ac:dyDescent="0.2">
      <c r="B5688" s="2" t="s">
        <v>1</v>
      </c>
      <c r="C5688" s="2" t="s">
        <v>2</v>
      </c>
      <c r="D5688" s="9">
        <v>750</v>
      </c>
    </row>
    <row r="5689" spans="1:6" x14ac:dyDescent="0.2">
      <c r="B5689" s="2" t="s">
        <v>11</v>
      </c>
      <c r="C5689" s="2" t="s">
        <v>12</v>
      </c>
      <c r="D5689" s="13">
        <v>10171</v>
      </c>
    </row>
    <row r="5690" spans="1:6" x14ac:dyDescent="0.2">
      <c r="B5690" s="2"/>
      <c r="C5690" s="5" t="s">
        <v>121</v>
      </c>
      <c r="D5690" s="9">
        <f>SUM(D5688:D5689)</f>
        <v>10921</v>
      </c>
      <c r="E5690" s="12"/>
      <c r="F5690" s="12"/>
    </row>
    <row r="5691" spans="1:6" x14ac:dyDescent="0.2">
      <c r="B5691" s="2"/>
      <c r="C5691" s="2"/>
    </row>
    <row r="5692" spans="1:6" x14ac:dyDescent="0.2">
      <c r="B5692" s="2" t="s">
        <v>57</v>
      </c>
      <c r="C5692" s="2" t="s">
        <v>58</v>
      </c>
      <c r="D5692" s="9">
        <v>640</v>
      </c>
    </row>
    <row r="5693" spans="1:6" x14ac:dyDescent="0.2">
      <c r="B5693" s="2" t="s">
        <v>29</v>
      </c>
      <c r="C5693" s="2" t="s">
        <v>30</v>
      </c>
      <c r="D5693" s="13">
        <v>40409</v>
      </c>
    </row>
    <row r="5694" spans="1:6" x14ac:dyDescent="0.2">
      <c r="B5694" s="2"/>
      <c r="C5694" s="5" t="s">
        <v>122</v>
      </c>
      <c r="D5694" s="9">
        <f>SUM(D5692:D5693)</f>
        <v>41049</v>
      </c>
    </row>
    <row r="5695" spans="1:6" x14ac:dyDescent="0.2">
      <c r="B5695" s="2"/>
      <c r="C5695" s="2"/>
    </row>
    <row r="5696" spans="1:6" x14ac:dyDescent="0.2">
      <c r="B5696" s="27" t="s">
        <v>114</v>
      </c>
      <c r="C5696" s="27"/>
      <c r="D5696" s="11">
        <f>+D5686+D5690+D5694</f>
        <v>4250060</v>
      </c>
    </row>
    <row r="5698" spans="1:6" x14ac:dyDescent="0.2">
      <c r="B5698" s="2"/>
      <c r="C5698" s="2"/>
    </row>
    <row r="5699" spans="1:6" x14ac:dyDescent="0.2">
      <c r="A5699" s="19" t="s">
        <v>106</v>
      </c>
      <c r="B5699" s="2"/>
      <c r="C5699" s="2"/>
    </row>
    <row r="5701" spans="1:6" x14ac:dyDescent="0.2">
      <c r="B5701" s="2" t="s">
        <v>119</v>
      </c>
      <c r="C5701" s="2" t="s">
        <v>91</v>
      </c>
      <c r="D5701" s="13">
        <v>75054</v>
      </c>
    </row>
    <row r="5702" spans="1:6" x14ac:dyDescent="0.2">
      <c r="B5702" s="2"/>
      <c r="C5702" s="5" t="s">
        <v>120</v>
      </c>
      <c r="D5702" s="9">
        <f>SUM(D5701)</f>
        <v>75054</v>
      </c>
    </row>
    <row r="5703" spans="1:6" x14ac:dyDescent="0.2">
      <c r="B5703" s="2"/>
      <c r="C5703" s="2"/>
    </row>
    <row r="5704" spans="1:6" x14ac:dyDescent="0.2">
      <c r="B5704" s="2" t="s">
        <v>1</v>
      </c>
      <c r="C5704" s="2" t="s">
        <v>2</v>
      </c>
      <c r="D5704" s="13">
        <v>250</v>
      </c>
    </row>
    <row r="5705" spans="1:6" x14ac:dyDescent="0.2">
      <c r="B5705" s="2"/>
      <c r="C5705" s="5" t="s">
        <v>121</v>
      </c>
      <c r="D5705" s="9">
        <f>SUM(D5704)</f>
        <v>250</v>
      </c>
      <c r="E5705" s="12"/>
      <c r="F5705" s="12"/>
    </row>
    <row r="5706" spans="1:6" x14ac:dyDescent="0.2">
      <c r="B5706" s="2"/>
      <c r="C5706" s="2"/>
    </row>
    <row r="5707" spans="1:6" x14ac:dyDescent="0.2">
      <c r="B5707" s="2" t="s">
        <v>21</v>
      </c>
      <c r="C5707" s="2" t="s">
        <v>22</v>
      </c>
      <c r="D5707" s="9">
        <v>9000</v>
      </c>
    </row>
    <row r="5708" spans="1:6" x14ac:dyDescent="0.2">
      <c r="B5708" s="2" t="s">
        <v>29</v>
      </c>
      <c r="C5708" s="2" t="s">
        <v>30</v>
      </c>
      <c r="D5708" s="13">
        <v>300</v>
      </c>
    </row>
    <row r="5709" spans="1:6" x14ac:dyDescent="0.2">
      <c r="B5709" s="2"/>
      <c r="C5709" s="5" t="s">
        <v>122</v>
      </c>
      <c r="D5709" s="9">
        <f>SUM(D5707:D5708)</f>
        <v>9300</v>
      </c>
    </row>
    <row r="5710" spans="1:6" x14ac:dyDescent="0.2">
      <c r="B5710" s="2"/>
      <c r="C5710" s="2"/>
    </row>
    <row r="5711" spans="1:6" x14ac:dyDescent="0.2">
      <c r="B5711" s="27" t="s">
        <v>113</v>
      </c>
      <c r="C5711" s="27"/>
      <c r="D5711" s="11">
        <f>+D5702+D5705+D5709</f>
        <v>84604</v>
      </c>
    </row>
    <row r="5714" spans="1:4" x14ac:dyDescent="0.2">
      <c r="A5714" s="10" t="s">
        <v>107</v>
      </c>
      <c r="B5714" s="2"/>
      <c r="C5714" s="2"/>
    </row>
    <row r="5716" spans="1:4" x14ac:dyDescent="0.2">
      <c r="B5716" s="2" t="s">
        <v>119</v>
      </c>
      <c r="C5716" s="2" t="s">
        <v>91</v>
      </c>
      <c r="D5716" s="13">
        <v>144411</v>
      </c>
    </row>
    <row r="5717" spans="1:4" x14ac:dyDescent="0.2">
      <c r="B5717" s="2"/>
      <c r="C5717" s="5" t="s">
        <v>120</v>
      </c>
      <c r="D5717" s="9">
        <f>SUM(D5716)</f>
        <v>144411</v>
      </c>
    </row>
    <row r="5718" spans="1:4" x14ac:dyDescent="0.2">
      <c r="B5718" s="2"/>
      <c r="C5718" s="5"/>
    </row>
    <row r="5719" spans="1:4" x14ac:dyDescent="0.2">
      <c r="B5719" s="27" t="s">
        <v>125</v>
      </c>
      <c r="C5719" s="27"/>
      <c r="D5719" s="11">
        <f>+D5717</f>
        <v>144411</v>
      </c>
    </row>
    <row r="5720" spans="1:4" x14ac:dyDescent="0.2">
      <c r="B5720" s="25"/>
      <c r="C5720" s="25"/>
      <c r="D5720" s="23"/>
    </row>
    <row r="5722" spans="1:4" x14ac:dyDescent="0.2">
      <c r="A5722" s="19" t="s">
        <v>108</v>
      </c>
      <c r="B5722" s="2"/>
      <c r="C5722" s="2"/>
    </row>
    <row r="5724" spans="1:4" x14ac:dyDescent="0.2">
      <c r="B5724" s="2" t="s">
        <v>119</v>
      </c>
      <c r="C5724" s="2" t="s">
        <v>91</v>
      </c>
      <c r="D5724" s="13">
        <v>394009</v>
      </c>
    </row>
    <row r="5725" spans="1:4" x14ac:dyDescent="0.2">
      <c r="B5725" s="2"/>
      <c r="C5725" s="5" t="s">
        <v>120</v>
      </c>
      <c r="D5725" s="9">
        <f>SUM(D5724)</f>
        <v>394009</v>
      </c>
    </row>
    <row r="5726" spans="1:4" x14ac:dyDescent="0.2">
      <c r="B5726" s="2"/>
      <c r="C5726" s="2"/>
    </row>
    <row r="5727" spans="1:4" x14ac:dyDescent="0.2">
      <c r="B5727" s="2" t="s">
        <v>29</v>
      </c>
      <c r="C5727" s="2" t="s">
        <v>30</v>
      </c>
      <c r="D5727" s="13">
        <v>5000</v>
      </c>
    </row>
    <row r="5728" spans="1:4" x14ac:dyDescent="0.2">
      <c r="B5728" s="2"/>
      <c r="C5728" s="5" t="s">
        <v>122</v>
      </c>
      <c r="D5728" s="9">
        <f>SUM(D5727:D5727)</f>
        <v>5000</v>
      </c>
    </row>
    <row r="5729" spans="1:4" x14ac:dyDescent="0.2">
      <c r="B5729" s="2"/>
      <c r="C5729" s="2"/>
    </row>
    <row r="5730" spans="1:4" x14ac:dyDescent="0.2">
      <c r="B5730" s="27" t="s">
        <v>126</v>
      </c>
      <c r="C5730" s="27"/>
      <c r="D5730" s="11">
        <f>+D5725+D5728</f>
        <v>399009</v>
      </c>
    </row>
    <row r="5732" spans="1:4" x14ac:dyDescent="0.2">
      <c r="B5732" s="2"/>
      <c r="C5732" s="2"/>
    </row>
    <row r="5733" spans="1:4" x14ac:dyDescent="0.2">
      <c r="A5733" s="19" t="s">
        <v>109</v>
      </c>
      <c r="B5733" s="2"/>
      <c r="C5733" s="2"/>
    </row>
    <row r="5735" spans="1:4" x14ac:dyDescent="0.2">
      <c r="B5735" s="2" t="s">
        <v>119</v>
      </c>
      <c r="C5735" s="2" t="s">
        <v>91</v>
      </c>
      <c r="D5735" s="13">
        <v>159776</v>
      </c>
    </row>
    <row r="5736" spans="1:4" x14ac:dyDescent="0.2">
      <c r="B5736" s="2"/>
      <c r="C5736" s="5" t="s">
        <v>120</v>
      </c>
      <c r="D5736" s="9">
        <f>SUM(D5735)</f>
        <v>159776</v>
      </c>
    </row>
    <row r="5737" spans="1:4" x14ac:dyDescent="0.2">
      <c r="B5737" s="2"/>
      <c r="C5737" s="2"/>
    </row>
    <row r="5738" spans="1:4" x14ac:dyDescent="0.2">
      <c r="B5738" s="2" t="s">
        <v>15</v>
      </c>
      <c r="C5738" s="2" t="s">
        <v>16</v>
      </c>
      <c r="D5738" s="9">
        <v>50</v>
      </c>
    </row>
    <row r="5739" spans="1:4" x14ac:dyDescent="0.2">
      <c r="B5739" s="2" t="s">
        <v>21</v>
      </c>
      <c r="C5739" s="2" t="s">
        <v>22</v>
      </c>
      <c r="D5739" s="9">
        <v>150</v>
      </c>
    </row>
    <row r="5740" spans="1:4" x14ac:dyDescent="0.2">
      <c r="B5740" s="2" t="s">
        <v>29</v>
      </c>
      <c r="C5740" s="2" t="s">
        <v>30</v>
      </c>
      <c r="D5740" s="13">
        <v>3350</v>
      </c>
    </row>
    <row r="5741" spans="1:4" x14ac:dyDescent="0.2">
      <c r="B5741" s="2"/>
      <c r="C5741" s="5" t="s">
        <v>122</v>
      </c>
      <c r="D5741" s="9">
        <f>SUM(D5738:D5740)</f>
        <v>3550</v>
      </c>
    </row>
    <row r="5742" spans="1:4" x14ac:dyDescent="0.2">
      <c r="B5742" s="2"/>
      <c r="C5742" s="2"/>
    </row>
    <row r="5743" spans="1:4" x14ac:dyDescent="0.2">
      <c r="B5743" s="2" t="s">
        <v>31</v>
      </c>
      <c r="C5743" s="2" t="s">
        <v>32</v>
      </c>
      <c r="D5743" s="9">
        <v>100</v>
      </c>
    </row>
    <row r="5744" spans="1:4" x14ac:dyDescent="0.2">
      <c r="B5744" s="2" t="s">
        <v>42</v>
      </c>
      <c r="C5744" s="2" t="s">
        <v>280</v>
      </c>
      <c r="D5744" s="13">
        <v>75</v>
      </c>
    </row>
    <row r="5745" spans="1:4" x14ac:dyDescent="0.2">
      <c r="B5745" s="2"/>
      <c r="C5745" s="5" t="s">
        <v>123</v>
      </c>
      <c r="D5745" s="9">
        <f>SUM(D5743:D5744)</f>
        <v>175</v>
      </c>
    </row>
    <row r="5746" spans="1:4" x14ac:dyDescent="0.2">
      <c r="B5746" s="2"/>
      <c r="C5746" s="2"/>
    </row>
    <row r="5747" spans="1:4" x14ac:dyDescent="0.2">
      <c r="B5747" s="27" t="s">
        <v>127</v>
      </c>
      <c r="C5747" s="27"/>
      <c r="D5747" s="11">
        <f>+D5736+D5741+D5745</f>
        <v>163501</v>
      </c>
    </row>
    <row r="5749" spans="1:4" x14ac:dyDescent="0.2">
      <c r="B5749" s="2"/>
      <c r="C5749" s="2"/>
    </row>
    <row r="5750" spans="1:4" x14ac:dyDescent="0.2">
      <c r="A5750" s="19" t="s">
        <v>111</v>
      </c>
      <c r="B5750" s="2"/>
      <c r="C5750" s="2"/>
    </row>
    <row r="5752" spans="1:4" x14ac:dyDescent="0.2">
      <c r="B5752" s="2" t="s">
        <v>119</v>
      </c>
      <c r="C5752" s="2" t="s">
        <v>91</v>
      </c>
      <c r="D5752" s="13">
        <v>106817</v>
      </c>
    </row>
    <row r="5753" spans="1:4" x14ac:dyDescent="0.2">
      <c r="B5753" s="2"/>
      <c r="C5753" s="5" t="s">
        <v>120</v>
      </c>
      <c r="D5753" s="9">
        <f>SUM(D5752)</f>
        <v>106817</v>
      </c>
    </row>
    <row r="5754" spans="1:4" x14ac:dyDescent="0.2">
      <c r="B5754" s="2"/>
      <c r="C5754" s="2"/>
    </row>
    <row r="5755" spans="1:4" x14ac:dyDescent="0.2">
      <c r="B5755" s="2" t="s">
        <v>29</v>
      </c>
      <c r="C5755" s="2" t="s">
        <v>30</v>
      </c>
      <c r="D5755" s="13">
        <v>2800</v>
      </c>
    </row>
    <row r="5756" spans="1:4" x14ac:dyDescent="0.2">
      <c r="B5756" s="2"/>
      <c r="C5756" s="5" t="s">
        <v>122</v>
      </c>
      <c r="D5756" s="9">
        <f>SUM(D5755)</f>
        <v>2800</v>
      </c>
    </row>
    <row r="5757" spans="1:4" x14ac:dyDescent="0.2">
      <c r="B5757" s="2"/>
      <c r="C5757" s="2"/>
    </row>
    <row r="5758" spans="1:4" x14ac:dyDescent="0.2">
      <c r="B5758" s="27" t="s">
        <v>129</v>
      </c>
      <c r="C5758" s="27"/>
      <c r="D5758" s="11">
        <f>+D5753+D5756</f>
        <v>109617</v>
      </c>
    </row>
    <row r="5760" spans="1:4" x14ac:dyDescent="0.2">
      <c r="B5760" s="2"/>
      <c r="C5760" s="2"/>
    </row>
    <row r="5761" spans="1:7" x14ac:dyDescent="0.2">
      <c r="A5761" s="19" t="s">
        <v>90</v>
      </c>
      <c r="B5761" s="2"/>
      <c r="C5761" s="2"/>
    </row>
    <row r="5763" spans="1:7" x14ac:dyDescent="0.2">
      <c r="B5763" s="2" t="s">
        <v>119</v>
      </c>
      <c r="C5763" s="2" t="s">
        <v>91</v>
      </c>
      <c r="D5763" s="13">
        <v>1066</v>
      </c>
    </row>
    <row r="5764" spans="1:7" x14ac:dyDescent="0.2">
      <c r="B5764" s="2"/>
      <c r="C5764" s="5" t="s">
        <v>120</v>
      </c>
      <c r="D5764" s="9">
        <f>SUM(D5763)</f>
        <v>1066</v>
      </c>
    </row>
    <row r="5765" spans="1:7" x14ac:dyDescent="0.2">
      <c r="B5765" s="2"/>
      <c r="C5765" s="2"/>
    </row>
    <row r="5766" spans="1:7" x14ac:dyDescent="0.2">
      <c r="B5766" s="27" t="s">
        <v>130</v>
      </c>
      <c r="C5766" s="27"/>
      <c r="D5766" s="11">
        <f>+D5764</f>
        <v>1066</v>
      </c>
    </row>
    <row r="5768" spans="1:7" x14ac:dyDescent="0.2">
      <c r="B5768" s="2"/>
      <c r="C5768" s="2"/>
    </row>
    <row r="5769" spans="1:7" x14ac:dyDescent="0.2">
      <c r="A5769" s="19" t="s">
        <v>102</v>
      </c>
      <c r="B5769" s="2"/>
      <c r="C5769" s="2"/>
    </row>
    <row r="5771" spans="1:7" x14ac:dyDescent="0.2">
      <c r="B5771" s="2" t="s">
        <v>3</v>
      </c>
      <c r="C5771" s="2" t="s">
        <v>4</v>
      </c>
      <c r="D5771" s="9">
        <v>1000</v>
      </c>
    </row>
    <row r="5772" spans="1:7" x14ac:dyDescent="0.2">
      <c r="B5772" s="2" t="s">
        <v>65</v>
      </c>
      <c r="C5772" s="2" t="s">
        <v>66</v>
      </c>
      <c r="D5772" s="9">
        <v>15000</v>
      </c>
    </row>
    <row r="5773" spans="1:7" x14ac:dyDescent="0.2">
      <c r="B5773" s="2" t="s">
        <v>7</v>
      </c>
      <c r="C5773" s="2" t="s">
        <v>8</v>
      </c>
      <c r="D5773" s="9">
        <v>10000</v>
      </c>
    </row>
    <row r="5774" spans="1:7" x14ac:dyDescent="0.2">
      <c r="B5774" s="2" t="s">
        <v>67</v>
      </c>
      <c r="C5774" s="2" t="s">
        <v>68</v>
      </c>
      <c r="D5774" s="9">
        <v>80536</v>
      </c>
    </row>
    <row r="5775" spans="1:7" x14ac:dyDescent="0.2">
      <c r="B5775" s="2" t="s">
        <v>69</v>
      </c>
      <c r="C5775" s="2" t="s">
        <v>70</v>
      </c>
      <c r="D5775" s="13">
        <v>3600</v>
      </c>
    </row>
    <row r="5776" spans="1:7" x14ac:dyDescent="0.2">
      <c r="B5776" s="2"/>
      <c r="C5776" s="5" t="s">
        <v>121</v>
      </c>
      <c r="D5776" s="9">
        <f>SUM(D5771:D5775)</f>
        <v>110136</v>
      </c>
      <c r="F5776" s="12"/>
      <c r="G5776" s="12"/>
    </row>
    <row r="5777" spans="1:4" x14ac:dyDescent="0.2">
      <c r="B5777" s="2"/>
      <c r="C5777" s="2"/>
    </row>
    <row r="5778" spans="1:4" x14ac:dyDescent="0.2">
      <c r="B5778" s="2" t="s">
        <v>71</v>
      </c>
      <c r="C5778" s="2" t="s">
        <v>72</v>
      </c>
      <c r="D5778" s="13">
        <v>13000</v>
      </c>
    </row>
    <row r="5779" spans="1:4" x14ac:dyDescent="0.2">
      <c r="B5779" s="2"/>
      <c r="C5779" s="5" t="s">
        <v>122</v>
      </c>
      <c r="D5779" s="9">
        <f>SUM(D5778:D5778)</f>
        <v>13000</v>
      </c>
    </row>
    <row r="5780" spans="1:4" x14ac:dyDescent="0.2">
      <c r="B5780" s="2"/>
      <c r="C5780" s="2"/>
    </row>
    <row r="5781" spans="1:4" x14ac:dyDescent="0.2">
      <c r="B5781" s="27" t="s">
        <v>131</v>
      </c>
      <c r="C5781" s="27"/>
      <c r="D5781" s="11">
        <f>+D5776+D5779</f>
        <v>123136</v>
      </c>
    </row>
    <row r="5783" spans="1:4" ht="16.5" thickBot="1" x14ac:dyDescent="0.3">
      <c r="B5783" s="31" t="s">
        <v>219</v>
      </c>
      <c r="C5783" s="31"/>
      <c r="D5783" s="6">
        <f>+D5696+D5711+D5730+D5747+D5758+D5766+D5781+D5719</f>
        <v>5275404</v>
      </c>
    </row>
    <row r="5784" spans="1:4" ht="13.5" thickTop="1" x14ac:dyDescent="0.2"/>
    <row r="5785" spans="1:4" ht="13.5" thickBot="1" x14ac:dyDescent="0.25">
      <c r="B5785" s="2"/>
      <c r="C5785" s="2"/>
    </row>
    <row r="5786" spans="1:4" ht="18.75" thickBot="1" x14ac:dyDescent="0.3">
      <c r="A5786" s="28" t="s">
        <v>197</v>
      </c>
      <c r="B5786" s="29"/>
      <c r="C5786" s="29"/>
      <c r="D5786" s="30"/>
    </row>
    <row r="5787" spans="1:4" ht="18" x14ac:dyDescent="0.25">
      <c r="A5787" s="3"/>
      <c r="B5787" s="3"/>
      <c r="C5787" s="3"/>
      <c r="D5787" s="37"/>
    </row>
    <row r="5788" spans="1:4" x14ac:dyDescent="0.2">
      <c r="A5788" s="19" t="s">
        <v>105</v>
      </c>
      <c r="B5788" s="2"/>
      <c r="C5788" s="2"/>
    </row>
    <row r="5790" spans="1:4" x14ac:dyDescent="0.2">
      <c r="B5790" s="2" t="s">
        <v>119</v>
      </c>
      <c r="C5790" s="2" t="s">
        <v>91</v>
      </c>
      <c r="D5790" s="4">
        <v>4236378</v>
      </c>
    </row>
    <row r="5791" spans="1:4" x14ac:dyDescent="0.2">
      <c r="B5791" s="2"/>
      <c r="C5791" s="5" t="s">
        <v>120</v>
      </c>
      <c r="D5791" s="9">
        <f>SUM(D5790)</f>
        <v>4236378</v>
      </c>
    </row>
    <row r="5792" spans="1:4" x14ac:dyDescent="0.2">
      <c r="B5792" s="2"/>
      <c r="C5792" s="2"/>
    </row>
    <row r="5793" spans="1:6" x14ac:dyDescent="0.2">
      <c r="B5793" s="2" t="s">
        <v>1</v>
      </c>
      <c r="C5793" s="2" t="s">
        <v>2</v>
      </c>
      <c r="D5793" s="9">
        <v>750</v>
      </c>
    </row>
    <row r="5794" spans="1:6" x14ac:dyDescent="0.2">
      <c r="B5794" s="2" t="s">
        <v>11</v>
      </c>
      <c r="C5794" s="2" t="s">
        <v>12</v>
      </c>
      <c r="D5794" s="13">
        <v>6671</v>
      </c>
    </row>
    <row r="5795" spans="1:6" x14ac:dyDescent="0.2">
      <c r="B5795" s="2"/>
      <c r="C5795" s="5" t="s">
        <v>121</v>
      </c>
      <c r="D5795" s="9">
        <f>SUM(D5793:D5794)</f>
        <v>7421</v>
      </c>
      <c r="E5795" s="12"/>
      <c r="F5795" s="12"/>
    </row>
    <row r="5796" spans="1:6" x14ac:dyDescent="0.2">
      <c r="B5796" s="2"/>
      <c r="C5796" s="2"/>
    </row>
    <row r="5797" spans="1:6" x14ac:dyDescent="0.2">
      <c r="B5797" s="2" t="s">
        <v>57</v>
      </c>
      <c r="C5797" s="2" t="s">
        <v>58</v>
      </c>
      <c r="D5797" s="9">
        <v>640</v>
      </c>
    </row>
    <row r="5798" spans="1:6" x14ac:dyDescent="0.2">
      <c r="B5798" s="2" t="s">
        <v>25</v>
      </c>
      <c r="C5798" s="2" t="s">
        <v>26</v>
      </c>
      <c r="D5798" s="9">
        <v>2000</v>
      </c>
    </row>
    <row r="5799" spans="1:6" x14ac:dyDescent="0.2">
      <c r="B5799" s="2" t="s">
        <v>29</v>
      </c>
      <c r="C5799" s="2" t="s">
        <v>30</v>
      </c>
      <c r="D5799" s="13">
        <v>50070</v>
      </c>
    </row>
    <row r="5800" spans="1:6" x14ac:dyDescent="0.2">
      <c r="B5800" s="2"/>
      <c r="C5800" s="5" t="s">
        <v>122</v>
      </c>
      <c r="D5800" s="9">
        <f>SUM(D5797:D5799)</f>
        <v>52710</v>
      </c>
    </row>
    <row r="5801" spans="1:6" x14ac:dyDescent="0.2">
      <c r="B5801" s="2"/>
      <c r="C5801" s="2"/>
    </row>
    <row r="5802" spans="1:6" x14ac:dyDescent="0.2">
      <c r="B5802" s="27" t="s">
        <v>114</v>
      </c>
      <c r="C5802" s="27"/>
      <c r="D5802" s="11">
        <f>+D5791+D5795+D5800</f>
        <v>4296509</v>
      </c>
    </row>
    <row r="5804" spans="1:6" x14ac:dyDescent="0.2">
      <c r="B5804" s="2"/>
      <c r="C5804" s="2"/>
    </row>
    <row r="5805" spans="1:6" x14ac:dyDescent="0.2">
      <c r="A5805" s="19" t="s">
        <v>106</v>
      </c>
      <c r="B5805" s="2"/>
      <c r="C5805" s="2"/>
    </row>
    <row r="5807" spans="1:6" x14ac:dyDescent="0.2">
      <c r="B5807" s="2" t="s">
        <v>119</v>
      </c>
      <c r="C5807" s="2" t="s">
        <v>91</v>
      </c>
      <c r="D5807" s="13">
        <v>80797</v>
      </c>
    </row>
    <row r="5808" spans="1:6" x14ac:dyDescent="0.2">
      <c r="B5808" s="2"/>
      <c r="C5808" s="5" t="s">
        <v>120</v>
      </c>
      <c r="D5808" s="9">
        <f>SUM(D5807)</f>
        <v>80797</v>
      </c>
    </row>
    <row r="5809" spans="1:4" x14ac:dyDescent="0.2">
      <c r="B5809" s="2"/>
      <c r="C5809" s="2"/>
    </row>
    <row r="5810" spans="1:4" x14ac:dyDescent="0.2">
      <c r="B5810" s="2" t="s">
        <v>1</v>
      </c>
      <c r="C5810" s="2" t="s">
        <v>2</v>
      </c>
      <c r="D5810" s="13">
        <v>500</v>
      </c>
    </row>
    <row r="5811" spans="1:4" x14ac:dyDescent="0.2">
      <c r="B5811" s="2"/>
      <c r="C5811" s="5" t="s">
        <v>121</v>
      </c>
      <c r="D5811" s="9">
        <f>SUM(D5810)</f>
        <v>500</v>
      </c>
    </row>
    <row r="5812" spans="1:4" x14ac:dyDescent="0.2">
      <c r="B5812" s="2"/>
      <c r="C5812" s="2"/>
    </row>
    <row r="5813" spans="1:4" x14ac:dyDescent="0.2">
      <c r="B5813" s="2" t="s">
        <v>29</v>
      </c>
      <c r="C5813" s="2" t="s">
        <v>30</v>
      </c>
      <c r="D5813" s="13">
        <v>2500</v>
      </c>
    </row>
    <row r="5814" spans="1:4" x14ac:dyDescent="0.2">
      <c r="B5814" s="2"/>
      <c r="C5814" s="5" t="s">
        <v>122</v>
      </c>
      <c r="D5814" s="9">
        <f>SUM(D5813)</f>
        <v>2500</v>
      </c>
    </row>
    <row r="5815" spans="1:4" x14ac:dyDescent="0.2">
      <c r="B5815" s="2"/>
      <c r="C5815" s="2"/>
    </row>
    <row r="5816" spans="1:4" x14ac:dyDescent="0.2">
      <c r="B5816" s="27" t="s">
        <v>113</v>
      </c>
      <c r="C5816" s="27"/>
      <c r="D5816" s="11">
        <f>+D5808+D5811+D5814</f>
        <v>83797</v>
      </c>
    </row>
    <row r="5819" spans="1:4" x14ac:dyDescent="0.2">
      <c r="A5819" s="10" t="s">
        <v>107</v>
      </c>
      <c r="B5819" s="2"/>
      <c r="C5819" s="2"/>
    </row>
    <row r="5821" spans="1:4" x14ac:dyDescent="0.2">
      <c r="B5821" s="2" t="s">
        <v>119</v>
      </c>
      <c r="C5821" s="2" t="s">
        <v>91</v>
      </c>
      <c r="D5821" s="13">
        <v>147845</v>
      </c>
    </row>
    <row r="5822" spans="1:4" x14ac:dyDescent="0.2">
      <c r="B5822" s="2"/>
      <c r="C5822" s="5" t="s">
        <v>120</v>
      </c>
      <c r="D5822" s="9">
        <f>SUM(D5821)</f>
        <v>147845</v>
      </c>
    </row>
    <row r="5823" spans="1:4" x14ac:dyDescent="0.2">
      <c r="B5823" s="2"/>
      <c r="C5823" s="5"/>
    </row>
    <row r="5824" spans="1:4" x14ac:dyDescent="0.2">
      <c r="B5824" s="27" t="s">
        <v>125</v>
      </c>
      <c r="C5824" s="27"/>
      <c r="D5824" s="11">
        <f>+D5822</f>
        <v>147845</v>
      </c>
    </row>
    <row r="5825" spans="1:4" x14ac:dyDescent="0.2">
      <c r="B5825" s="25"/>
      <c r="C5825" s="25"/>
      <c r="D5825" s="23"/>
    </row>
    <row r="5827" spans="1:4" x14ac:dyDescent="0.2">
      <c r="A5827" s="19" t="s">
        <v>108</v>
      </c>
      <c r="B5827" s="2"/>
      <c r="C5827" s="2"/>
    </row>
    <row r="5829" spans="1:4" x14ac:dyDescent="0.2">
      <c r="B5829" s="2" t="s">
        <v>119</v>
      </c>
      <c r="C5829" s="2" t="s">
        <v>91</v>
      </c>
      <c r="D5829" s="13">
        <v>441949</v>
      </c>
    </row>
    <row r="5830" spans="1:4" x14ac:dyDescent="0.2">
      <c r="B5830" s="2"/>
      <c r="C5830" s="5" t="s">
        <v>120</v>
      </c>
      <c r="D5830" s="9">
        <f>SUM(D5829)</f>
        <v>441949</v>
      </c>
    </row>
    <row r="5831" spans="1:4" x14ac:dyDescent="0.2">
      <c r="B5831" s="2"/>
      <c r="C5831" s="2"/>
    </row>
    <row r="5832" spans="1:4" x14ac:dyDescent="0.2">
      <c r="B5832" s="2" t="s">
        <v>29</v>
      </c>
      <c r="C5832" s="2" t="s">
        <v>30</v>
      </c>
      <c r="D5832" s="13">
        <v>2500</v>
      </c>
    </row>
    <row r="5833" spans="1:4" x14ac:dyDescent="0.2">
      <c r="B5833" s="2"/>
      <c r="C5833" s="5" t="s">
        <v>122</v>
      </c>
      <c r="D5833" s="9">
        <f>SUM(D5832)</f>
        <v>2500</v>
      </c>
    </row>
    <row r="5834" spans="1:4" x14ac:dyDescent="0.2">
      <c r="B5834" s="2"/>
      <c r="C5834" s="2"/>
    </row>
    <row r="5835" spans="1:4" x14ac:dyDescent="0.2">
      <c r="B5835" s="2" t="s">
        <v>42</v>
      </c>
      <c r="C5835" s="2" t="s">
        <v>43</v>
      </c>
      <c r="D5835" s="13">
        <v>500</v>
      </c>
    </row>
    <row r="5836" spans="1:4" x14ac:dyDescent="0.2">
      <c r="B5836" s="2"/>
      <c r="C5836" s="5" t="s">
        <v>123</v>
      </c>
      <c r="D5836" s="9">
        <f>SUM(D5835)</f>
        <v>500</v>
      </c>
    </row>
    <row r="5837" spans="1:4" x14ac:dyDescent="0.2">
      <c r="B5837" s="2"/>
      <c r="C5837" s="2"/>
    </row>
    <row r="5838" spans="1:4" x14ac:dyDescent="0.2">
      <c r="B5838" s="27" t="s">
        <v>126</v>
      </c>
      <c r="C5838" s="27"/>
      <c r="D5838" s="11">
        <f>+D5830+D5833+D5836</f>
        <v>444949</v>
      </c>
    </row>
    <row r="5840" spans="1:4" x14ac:dyDescent="0.2">
      <c r="B5840" s="2"/>
      <c r="C5840" s="2"/>
    </row>
    <row r="5841" spans="1:6" x14ac:dyDescent="0.2">
      <c r="A5841" s="19" t="s">
        <v>109</v>
      </c>
      <c r="B5841" s="2"/>
      <c r="C5841" s="2"/>
    </row>
    <row r="5843" spans="1:6" x14ac:dyDescent="0.2">
      <c r="B5843" s="2" t="s">
        <v>119</v>
      </c>
      <c r="C5843" s="2" t="s">
        <v>91</v>
      </c>
      <c r="D5843" s="13">
        <v>96060</v>
      </c>
    </row>
    <row r="5844" spans="1:6" x14ac:dyDescent="0.2">
      <c r="B5844" s="2"/>
      <c r="C5844" s="5" t="s">
        <v>120</v>
      </c>
      <c r="D5844" s="9">
        <f>SUM(D5843)</f>
        <v>96060</v>
      </c>
    </row>
    <row r="5845" spans="1:6" x14ac:dyDescent="0.2">
      <c r="B5845" s="2"/>
      <c r="C5845" s="2"/>
    </row>
    <row r="5846" spans="1:6" x14ac:dyDescent="0.2">
      <c r="B5846" s="2" t="s">
        <v>15</v>
      </c>
      <c r="C5846" s="2" t="s">
        <v>16</v>
      </c>
      <c r="D5846" s="9">
        <v>50</v>
      </c>
    </row>
    <row r="5847" spans="1:6" x14ac:dyDescent="0.2">
      <c r="B5847" s="2" t="s">
        <v>21</v>
      </c>
      <c r="C5847" s="2" t="s">
        <v>22</v>
      </c>
      <c r="D5847" s="9">
        <v>150</v>
      </c>
    </row>
    <row r="5848" spans="1:6" x14ac:dyDescent="0.2">
      <c r="B5848" s="2" t="s">
        <v>29</v>
      </c>
      <c r="C5848" s="2" t="s">
        <v>30</v>
      </c>
      <c r="D5848" s="13">
        <v>350</v>
      </c>
    </row>
    <row r="5849" spans="1:6" x14ac:dyDescent="0.2">
      <c r="B5849" s="2"/>
      <c r="C5849" s="5" t="s">
        <v>122</v>
      </c>
      <c r="D5849" s="9">
        <f>SUM(D5846:D5848)</f>
        <v>550</v>
      </c>
      <c r="E5849" s="12"/>
      <c r="F5849" s="12"/>
    </row>
    <row r="5850" spans="1:6" x14ac:dyDescent="0.2">
      <c r="B5850" s="2"/>
      <c r="C5850" s="2"/>
    </row>
    <row r="5851" spans="1:6" x14ac:dyDescent="0.2">
      <c r="B5851" s="2" t="s">
        <v>31</v>
      </c>
      <c r="C5851" s="2" t="s">
        <v>32</v>
      </c>
      <c r="D5851" s="9">
        <v>100</v>
      </c>
    </row>
    <row r="5852" spans="1:6" x14ac:dyDescent="0.2">
      <c r="B5852" s="2" t="s">
        <v>42</v>
      </c>
      <c r="C5852" s="2" t="s">
        <v>280</v>
      </c>
      <c r="D5852" s="13">
        <v>75</v>
      </c>
    </row>
    <row r="5853" spans="1:6" x14ac:dyDescent="0.2">
      <c r="B5853" s="2"/>
      <c r="C5853" s="5" t="s">
        <v>123</v>
      </c>
      <c r="D5853" s="9">
        <f>SUM(D5851:D5852)</f>
        <v>175</v>
      </c>
    </row>
    <row r="5854" spans="1:6" x14ac:dyDescent="0.2">
      <c r="B5854" s="2"/>
      <c r="C5854" s="2"/>
    </row>
    <row r="5855" spans="1:6" x14ac:dyDescent="0.2">
      <c r="B5855" s="27" t="s">
        <v>127</v>
      </c>
      <c r="C5855" s="27"/>
      <c r="D5855" s="11">
        <f>+D5844+D5849+D5853</f>
        <v>96785</v>
      </c>
    </row>
    <row r="5857" spans="1:4" x14ac:dyDescent="0.2">
      <c r="B5857" s="2"/>
      <c r="C5857" s="2"/>
    </row>
    <row r="5858" spans="1:4" x14ac:dyDescent="0.2">
      <c r="A5858" s="19" t="s">
        <v>111</v>
      </c>
      <c r="B5858" s="2"/>
      <c r="C5858" s="2"/>
    </row>
    <row r="5860" spans="1:4" x14ac:dyDescent="0.2">
      <c r="B5860" s="2" t="s">
        <v>119</v>
      </c>
      <c r="C5860" s="2" t="s">
        <v>91</v>
      </c>
      <c r="D5860" s="13">
        <v>90227</v>
      </c>
    </row>
    <row r="5861" spans="1:4" x14ac:dyDescent="0.2">
      <c r="B5861" s="2"/>
      <c r="C5861" s="5" t="s">
        <v>120</v>
      </c>
      <c r="D5861" s="9">
        <f>SUM(D5860)</f>
        <v>90227</v>
      </c>
    </row>
    <row r="5862" spans="1:4" x14ac:dyDescent="0.2">
      <c r="B5862" s="2"/>
      <c r="C5862" s="2"/>
    </row>
    <row r="5863" spans="1:4" x14ac:dyDescent="0.2">
      <c r="B5863" s="2" t="s">
        <v>29</v>
      </c>
      <c r="C5863" s="2" t="s">
        <v>30</v>
      </c>
      <c r="D5863" s="13">
        <v>1800</v>
      </c>
    </row>
    <row r="5864" spans="1:4" x14ac:dyDescent="0.2">
      <c r="B5864" s="2"/>
      <c r="C5864" s="5" t="s">
        <v>122</v>
      </c>
      <c r="D5864" s="9">
        <f>SUM(D5863)</f>
        <v>1800</v>
      </c>
    </row>
    <row r="5865" spans="1:4" x14ac:dyDescent="0.2">
      <c r="B5865" s="2"/>
      <c r="C5865" s="2"/>
    </row>
    <row r="5866" spans="1:4" x14ac:dyDescent="0.2">
      <c r="B5866" s="27" t="s">
        <v>129</v>
      </c>
      <c r="C5866" s="27"/>
      <c r="D5866" s="11">
        <f>+D5861+D5864</f>
        <v>92027</v>
      </c>
    </row>
    <row r="5868" spans="1:4" x14ac:dyDescent="0.2">
      <c r="B5868" s="2"/>
      <c r="C5868" s="2"/>
    </row>
    <row r="5869" spans="1:4" x14ac:dyDescent="0.2">
      <c r="A5869" s="19" t="s">
        <v>90</v>
      </c>
      <c r="B5869" s="2"/>
      <c r="C5869" s="2"/>
    </row>
    <row r="5871" spans="1:4" x14ac:dyDescent="0.2">
      <c r="B5871" s="2" t="s">
        <v>119</v>
      </c>
      <c r="C5871" s="2" t="s">
        <v>91</v>
      </c>
      <c r="D5871" s="13">
        <v>1064</v>
      </c>
    </row>
    <row r="5872" spans="1:4" x14ac:dyDescent="0.2">
      <c r="B5872" s="2"/>
      <c r="C5872" s="5" t="s">
        <v>120</v>
      </c>
      <c r="D5872" s="9">
        <f>SUM(D5871)</f>
        <v>1064</v>
      </c>
    </row>
    <row r="5873" spans="1:6" x14ac:dyDescent="0.2">
      <c r="B5873" s="2"/>
      <c r="C5873" s="2"/>
    </row>
    <row r="5874" spans="1:6" x14ac:dyDescent="0.2">
      <c r="B5874" s="27" t="s">
        <v>130</v>
      </c>
      <c r="C5874" s="27"/>
      <c r="D5874" s="11">
        <f>+D5872</f>
        <v>1064</v>
      </c>
    </row>
    <row r="5876" spans="1:6" x14ac:dyDescent="0.2">
      <c r="B5876" s="2"/>
      <c r="C5876" s="2"/>
    </row>
    <row r="5877" spans="1:6" x14ac:dyDescent="0.2">
      <c r="A5877" s="19" t="s">
        <v>102</v>
      </c>
      <c r="B5877" s="2"/>
      <c r="C5877" s="2"/>
    </row>
    <row r="5879" spans="1:6" x14ac:dyDescent="0.2">
      <c r="B5879" s="2" t="s">
        <v>3</v>
      </c>
      <c r="C5879" s="2" t="s">
        <v>4</v>
      </c>
      <c r="D5879" s="9">
        <v>1000</v>
      </c>
    </row>
    <row r="5880" spans="1:6" x14ac:dyDescent="0.2">
      <c r="B5880" s="2" t="s">
        <v>65</v>
      </c>
      <c r="C5880" s="2" t="s">
        <v>66</v>
      </c>
      <c r="D5880" s="9">
        <v>12800</v>
      </c>
    </row>
    <row r="5881" spans="1:6" x14ac:dyDescent="0.2">
      <c r="B5881" s="2" t="s">
        <v>7</v>
      </c>
      <c r="C5881" s="2" t="s">
        <v>8</v>
      </c>
      <c r="D5881" s="9">
        <v>10000</v>
      </c>
    </row>
    <row r="5882" spans="1:6" x14ac:dyDescent="0.2">
      <c r="B5882" s="2" t="s">
        <v>67</v>
      </c>
      <c r="C5882" s="2" t="s">
        <v>68</v>
      </c>
      <c r="D5882" s="9">
        <v>71702</v>
      </c>
    </row>
    <row r="5883" spans="1:6" x14ac:dyDescent="0.2">
      <c r="B5883" s="2" t="s">
        <v>69</v>
      </c>
      <c r="C5883" s="2" t="s">
        <v>70</v>
      </c>
      <c r="D5883" s="13">
        <v>5000</v>
      </c>
    </row>
    <row r="5884" spans="1:6" x14ac:dyDescent="0.2">
      <c r="B5884" s="2"/>
      <c r="C5884" s="5" t="s">
        <v>121</v>
      </c>
      <c r="D5884" s="9">
        <f>SUM(D5879:D5883)</f>
        <v>100502</v>
      </c>
      <c r="E5884" s="12"/>
      <c r="F5884" s="12"/>
    </row>
    <row r="5885" spans="1:6" x14ac:dyDescent="0.2">
      <c r="B5885" s="2"/>
      <c r="C5885" s="2"/>
    </row>
    <row r="5886" spans="1:6" x14ac:dyDescent="0.2">
      <c r="B5886" s="2" t="s">
        <v>71</v>
      </c>
      <c r="C5886" s="2" t="s">
        <v>72</v>
      </c>
      <c r="D5886" s="13">
        <v>12000</v>
      </c>
    </row>
    <row r="5887" spans="1:6" x14ac:dyDescent="0.2">
      <c r="B5887" s="2"/>
      <c r="C5887" s="5" t="s">
        <v>122</v>
      </c>
      <c r="D5887" s="9">
        <f>SUM(D5886:D5886)</f>
        <v>12000</v>
      </c>
    </row>
    <row r="5888" spans="1:6" x14ac:dyDescent="0.2">
      <c r="B5888" s="2"/>
      <c r="C5888" s="2"/>
    </row>
    <row r="5889" spans="1:6" x14ac:dyDescent="0.2">
      <c r="B5889" s="27" t="s">
        <v>131</v>
      </c>
      <c r="C5889" s="27"/>
      <c r="D5889" s="11">
        <f>+D5884+D5887</f>
        <v>112502</v>
      </c>
    </row>
    <row r="5891" spans="1:6" ht="16.5" thickBot="1" x14ac:dyDescent="0.3">
      <c r="B5891" s="31" t="s">
        <v>218</v>
      </c>
      <c r="C5891" s="31"/>
      <c r="D5891" s="6">
        <f>+D5802+D5816+D5838+D5855+D5866+D5874+D5889+D5824</f>
        <v>5275478</v>
      </c>
    </row>
    <row r="5892" spans="1:6" ht="13.5" thickTop="1" x14ac:dyDescent="0.2"/>
    <row r="5893" spans="1:6" ht="13.5" thickBot="1" x14ac:dyDescent="0.25">
      <c r="B5893" s="2"/>
      <c r="C5893" s="2"/>
    </row>
    <row r="5894" spans="1:6" ht="18.75" thickBot="1" x14ac:dyDescent="0.3">
      <c r="A5894" s="28" t="s">
        <v>196</v>
      </c>
      <c r="B5894" s="29"/>
      <c r="C5894" s="29"/>
      <c r="D5894" s="30"/>
    </row>
    <row r="5895" spans="1:6" ht="18" x14ac:dyDescent="0.25">
      <c r="A5895" s="3"/>
      <c r="B5895" s="3"/>
      <c r="C5895" s="3"/>
      <c r="D5895" s="37"/>
    </row>
    <row r="5896" spans="1:6" x14ac:dyDescent="0.2">
      <c r="A5896" s="19" t="s">
        <v>105</v>
      </c>
      <c r="B5896" s="2"/>
      <c r="C5896" s="2"/>
    </row>
    <row r="5898" spans="1:6" x14ac:dyDescent="0.2">
      <c r="B5898" s="2" t="s">
        <v>119</v>
      </c>
      <c r="C5898" s="2" t="s">
        <v>91</v>
      </c>
      <c r="D5898" s="4">
        <v>3648855</v>
      </c>
    </row>
    <row r="5899" spans="1:6" x14ac:dyDescent="0.2">
      <c r="B5899" s="2"/>
      <c r="C5899" s="5" t="s">
        <v>120</v>
      </c>
      <c r="D5899" s="9">
        <f>SUM(D5898)</f>
        <v>3648855</v>
      </c>
    </row>
    <row r="5900" spans="1:6" x14ac:dyDescent="0.2">
      <c r="B5900" s="2"/>
      <c r="C5900" s="2"/>
    </row>
    <row r="5901" spans="1:6" x14ac:dyDescent="0.2">
      <c r="B5901" s="2" t="s">
        <v>1</v>
      </c>
      <c r="C5901" s="2" t="s">
        <v>2</v>
      </c>
      <c r="D5901" s="9">
        <v>750</v>
      </c>
    </row>
    <row r="5902" spans="1:6" x14ac:dyDescent="0.2">
      <c r="B5902" s="2" t="s">
        <v>11</v>
      </c>
      <c r="C5902" s="2" t="s">
        <v>12</v>
      </c>
      <c r="D5902" s="13">
        <v>9471</v>
      </c>
    </row>
    <row r="5903" spans="1:6" x14ac:dyDescent="0.2">
      <c r="B5903" s="2"/>
      <c r="C5903" s="5" t="s">
        <v>121</v>
      </c>
      <c r="D5903" s="9">
        <f>SUM(D5901:D5902)</f>
        <v>10221</v>
      </c>
      <c r="E5903" s="12"/>
      <c r="F5903" s="12"/>
    </row>
    <row r="5904" spans="1:6" x14ac:dyDescent="0.2">
      <c r="B5904" s="2"/>
      <c r="C5904" s="2"/>
    </row>
    <row r="5905" spans="1:6" x14ac:dyDescent="0.2">
      <c r="B5905" s="2" t="s">
        <v>57</v>
      </c>
      <c r="C5905" s="2" t="s">
        <v>58</v>
      </c>
      <c r="D5905" s="9">
        <v>452</v>
      </c>
    </row>
    <row r="5906" spans="1:6" x14ac:dyDescent="0.2">
      <c r="B5906" s="2" t="s">
        <v>25</v>
      </c>
      <c r="C5906" s="2" t="s">
        <v>26</v>
      </c>
      <c r="D5906" s="9">
        <v>2400</v>
      </c>
    </row>
    <row r="5907" spans="1:6" x14ac:dyDescent="0.2">
      <c r="B5907" s="2" t="s">
        <v>29</v>
      </c>
      <c r="C5907" s="2" t="s">
        <v>30</v>
      </c>
      <c r="D5907" s="13">
        <v>39608</v>
      </c>
    </row>
    <row r="5908" spans="1:6" x14ac:dyDescent="0.2">
      <c r="B5908" s="2"/>
      <c r="C5908" s="5" t="s">
        <v>122</v>
      </c>
      <c r="D5908" s="9">
        <f>SUM(D5905:D5907)</f>
        <v>42460</v>
      </c>
    </row>
    <row r="5909" spans="1:6" x14ac:dyDescent="0.2">
      <c r="B5909" s="2"/>
      <c r="C5909" s="2"/>
    </row>
    <row r="5910" spans="1:6" x14ac:dyDescent="0.2">
      <c r="B5910" s="27" t="s">
        <v>114</v>
      </c>
      <c r="C5910" s="27"/>
      <c r="D5910" s="11">
        <f>+D5899+D5903+D5908</f>
        <v>3701536</v>
      </c>
    </row>
    <row r="5912" spans="1:6" x14ac:dyDescent="0.2">
      <c r="B5912" s="2"/>
      <c r="C5912" s="2"/>
    </row>
    <row r="5913" spans="1:6" x14ac:dyDescent="0.2">
      <c r="A5913" s="19" t="s">
        <v>106</v>
      </c>
      <c r="B5913" s="2"/>
      <c r="C5913" s="2"/>
    </row>
    <row r="5915" spans="1:6" x14ac:dyDescent="0.2">
      <c r="B5915" s="2" t="s">
        <v>119</v>
      </c>
      <c r="C5915" s="2" t="s">
        <v>91</v>
      </c>
      <c r="D5915" s="13">
        <v>68800</v>
      </c>
    </row>
    <row r="5916" spans="1:6" x14ac:dyDescent="0.2">
      <c r="B5916" s="2"/>
      <c r="C5916" s="5" t="s">
        <v>120</v>
      </c>
      <c r="D5916" s="9">
        <f>SUM(D5915)</f>
        <v>68800</v>
      </c>
    </row>
    <row r="5917" spans="1:6" x14ac:dyDescent="0.2">
      <c r="B5917" s="2"/>
      <c r="C5917" s="2"/>
    </row>
    <row r="5918" spans="1:6" x14ac:dyDescent="0.2">
      <c r="B5918" s="2" t="s">
        <v>1</v>
      </c>
      <c r="C5918" s="2" t="s">
        <v>2</v>
      </c>
      <c r="D5918" s="13">
        <v>250</v>
      </c>
    </row>
    <row r="5919" spans="1:6" x14ac:dyDescent="0.2">
      <c r="B5919" s="2"/>
      <c r="C5919" s="5" t="s">
        <v>121</v>
      </c>
      <c r="D5919" s="9">
        <f>SUM(D5918)</f>
        <v>250</v>
      </c>
      <c r="E5919" s="12"/>
      <c r="F5919" s="12"/>
    </row>
    <row r="5920" spans="1:6" x14ac:dyDescent="0.2">
      <c r="B5920" s="2"/>
      <c r="C5920" s="2"/>
    </row>
    <row r="5921" spans="1:4" x14ac:dyDescent="0.2">
      <c r="B5921" s="2" t="s">
        <v>21</v>
      </c>
      <c r="C5921" s="2" t="s">
        <v>22</v>
      </c>
      <c r="D5921" s="9">
        <v>2800</v>
      </c>
    </row>
    <row r="5922" spans="1:4" x14ac:dyDescent="0.2">
      <c r="B5922" s="2" t="s">
        <v>23</v>
      </c>
      <c r="C5922" s="2" t="s">
        <v>24</v>
      </c>
      <c r="D5922" s="9">
        <v>400</v>
      </c>
    </row>
    <row r="5923" spans="1:4" x14ac:dyDescent="0.2">
      <c r="B5923" s="2" t="s">
        <v>29</v>
      </c>
      <c r="C5923" s="2" t="s">
        <v>30</v>
      </c>
      <c r="D5923" s="13">
        <v>400</v>
      </c>
    </row>
    <row r="5924" spans="1:4" x14ac:dyDescent="0.2">
      <c r="B5924" s="2"/>
      <c r="C5924" s="5" t="s">
        <v>122</v>
      </c>
      <c r="D5924" s="9">
        <f>SUM(D5921:D5923)</f>
        <v>3600</v>
      </c>
    </row>
    <row r="5925" spans="1:4" x14ac:dyDescent="0.2">
      <c r="B5925" s="2"/>
      <c r="C5925" s="2"/>
    </row>
    <row r="5926" spans="1:4" x14ac:dyDescent="0.2">
      <c r="B5926" s="27" t="s">
        <v>113</v>
      </c>
      <c r="C5926" s="27"/>
      <c r="D5926" s="11">
        <f>+D5916+D5919+D5924</f>
        <v>72650</v>
      </c>
    </row>
    <row r="5929" spans="1:4" x14ac:dyDescent="0.2">
      <c r="A5929" s="10" t="s">
        <v>107</v>
      </c>
      <c r="B5929" s="2"/>
      <c r="C5929" s="2"/>
    </row>
    <row r="5931" spans="1:4" x14ac:dyDescent="0.2">
      <c r="B5931" s="2" t="s">
        <v>119</v>
      </c>
      <c r="C5931" s="2" t="s">
        <v>91</v>
      </c>
      <c r="D5931" s="13">
        <v>151893</v>
      </c>
    </row>
    <row r="5932" spans="1:4" x14ac:dyDescent="0.2">
      <c r="B5932" s="2"/>
      <c r="C5932" s="5" t="s">
        <v>120</v>
      </c>
      <c r="D5932" s="9">
        <f>SUM(D5931)</f>
        <v>151893</v>
      </c>
    </row>
    <row r="5933" spans="1:4" x14ac:dyDescent="0.2">
      <c r="B5933" s="2"/>
      <c r="C5933" s="5"/>
    </row>
    <row r="5934" spans="1:4" x14ac:dyDescent="0.2">
      <c r="B5934" s="27" t="s">
        <v>125</v>
      </c>
      <c r="C5934" s="27"/>
      <c r="D5934" s="11">
        <f>+D5932</f>
        <v>151893</v>
      </c>
    </row>
    <row r="5935" spans="1:4" x14ac:dyDescent="0.2">
      <c r="B5935" s="25"/>
      <c r="C5935" s="25"/>
      <c r="D5935" s="23"/>
    </row>
    <row r="5937" spans="1:4" x14ac:dyDescent="0.2">
      <c r="A5937" s="19" t="s">
        <v>108</v>
      </c>
      <c r="B5937" s="2"/>
      <c r="C5937" s="2"/>
    </row>
    <row r="5939" spans="1:4" x14ac:dyDescent="0.2">
      <c r="B5939" s="2" t="s">
        <v>119</v>
      </c>
      <c r="C5939" s="2" t="s">
        <v>91</v>
      </c>
      <c r="D5939" s="13">
        <v>396086</v>
      </c>
    </row>
    <row r="5940" spans="1:4" x14ac:dyDescent="0.2">
      <c r="B5940" s="2"/>
      <c r="C5940" s="5" t="s">
        <v>120</v>
      </c>
      <c r="D5940" s="9">
        <f>SUM(D5939)</f>
        <v>396086</v>
      </c>
    </row>
    <row r="5941" spans="1:4" x14ac:dyDescent="0.2">
      <c r="B5941" s="2"/>
      <c r="C5941" s="5"/>
    </row>
    <row r="5942" spans="1:4" x14ac:dyDescent="0.2">
      <c r="B5942" s="2" t="s">
        <v>15</v>
      </c>
      <c r="C5942" s="7" t="s">
        <v>16</v>
      </c>
      <c r="D5942" s="9">
        <v>2200</v>
      </c>
    </row>
    <row r="5943" spans="1:4" x14ac:dyDescent="0.2">
      <c r="B5943" s="2" t="s">
        <v>29</v>
      </c>
      <c r="C5943" s="2" t="s">
        <v>30</v>
      </c>
      <c r="D5943" s="13">
        <v>300</v>
      </c>
    </row>
    <row r="5944" spans="1:4" x14ac:dyDescent="0.2">
      <c r="B5944" s="2"/>
      <c r="C5944" s="5" t="s">
        <v>122</v>
      </c>
      <c r="D5944" s="9">
        <f>SUM(D5942:D5943)</f>
        <v>2500</v>
      </c>
    </row>
    <row r="5945" spans="1:4" x14ac:dyDescent="0.2">
      <c r="B5945" s="2"/>
      <c r="C5945" s="2"/>
    </row>
    <row r="5946" spans="1:4" x14ac:dyDescent="0.2">
      <c r="B5946" s="2" t="s">
        <v>40</v>
      </c>
      <c r="C5946" s="2" t="s">
        <v>41</v>
      </c>
      <c r="D5946" s="13">
        <v>1104</v>
      </c>
    </row>
    <row r="5947" spans="1:4" x14ac:dyDescent="0.2">
      <c r="B5947" s="2"/>
      <c r="C5947" s="5" t="s">
        <v>123</v>
      </c>
      <c r="D5947" s="9">
        <f>SUM(D5946:D5946)</f>
        <v>1104</v>
      </c>
    </row>
    <row r="5948" spans="1:4" x14ac:dyDescent="0.2">
      <c r="B5948" s="2"/>
      <c r="C5948" s="2"/>
    </row>
    <row r="5949" spans="1:4" x14ac:dyDescent="0.2">
      <c r="B5949" s="27" t="s">
        <v>126</v>
      </c>
      <c r="C5949" s="27"/>
      <c r="D5949" s="11">
        <f>+D5940+D5944+D5947</f>
        <v>399690</v>
      </c>
    </row>
    <row r="5951" spans="1:4" x14ac:dyDescent="0.2">
      <c r="B5951" s="2"/>
      <c r="C5951" s="2"/>
    </row>
    <row r="5952" spans="1:4" x14ac:dyDescent="0.2">
      <c r="A5952" s="19" t="s">
        <v>109</v>
      </c>
      <c r="B5952" s="2"/>
      <c r="C5952" s="2"/>
    </row>
    <row r="5954" spans="2:4" x14ac:dyDescent="0.2">
      <c r="B5954" s="2" t="s">
        <v>119</v>
      </c>
      <c r="C5954" s="2" t="s">
        <v>91</v>
      </c>
      <c r="D5954" s="13">
        <v>140604</v>
      </c>
    </row>
    <row r="5955" spans="2:4" x14ac:dyDescent="0.2">
      <c r="B5955" s="2"/>
      <c r="C5955" s="5" t="s">
        <v>120</v>
      </c>
      <c r="D5955" s="9">
        <f>SUM(D5954)</f>
        <v>140604</v>
      </c>
    </row>
    <row r="5956" spans="2:4" x14ac:dyDescent="0.2">
      <c r="B5956" s="2"/>
      <c r="C5956" s="2"/>
    </row>
    <row r="5957" spans="2:4" x14ac:dyDescent="0.2">
      <c r="B5957" s="2" t="s">
        <v>15</v>
      </c>
      <c r="C5957" s="2" t="s">
        <v>16</v>
      </c>
      <c r="D5957" s="9">
        <v>50</v>
      </c>
    </row>
    <row r="5958" spans="2:4" x14ac:dyDescent="0.2">
      <c r="B5958" s="2" t="s">
        <v>21</v>
      </c>
      <c r="C5958" s="2" t="s">
        <v>22</v>
      </c>
      <c r="D5958" s="9">
        <v>150</v>
      </c>
    </row>
    <row r="5959" spans="2:4" x14ac:dyDescent="0.2">
      <c r="B5959" s="2" t="s">
        <v>29</v>
      </c>
      <c r="C5959" s="2" t="s">
        <v>30</v>
      </c>
      <c r="D5959" s="13">
        <v>350</v>
      </c>
    </row>
    <row r="5960" spans="2:4" x14ac:dyDescent="0.2">
      <c r="B5960" s="2"/>
      <c r="C5960" s="5" t="s">
        <v>122</v>
      </c>
      <c r="D5960" s="9">
        <f>SUM(D5957:D5959)</f>
        <v>550</v>
      </c>
    </row>
    <row r="5961" spans="2:4" x14ac:dyDescent="0.2">
      <c r="B5961" s="2"/>
      <c r="C5961" s="2"/>
    </row>
    <row r="5962" spans="2:4" x14ac:dyDescent="0.2">
      <c r="B5962" s="2" t="s">
        <v>31</v>
      </c>
      <c r="C5962" s="2" t="s">
        <v>32</v>
      </c>
      <c r="D5962" s="9">
        <v>100</v>
      </c>
    </row>
    <row r="5963" spans="2:4" x14ac:dyDescent="0.2">
      <c r="B5963" s="2" t="s">
        <v>42</v>
      </c>
      <c r="C5963" s="2" t="s">
        <v>280</v>
      </c>
      <c r="D5963" s="13">
        <v>75</v>
      </c>
    </row>
    <row r="5964" spans="2:4" x14ac:dyDescent="0.2">
      <c r="B5964" s="2"/>
      <c r="C5964" s="5" t="s">
        <v>123</v>
      </c>
      <c r="D5964" s="9">
        <f>SUM(D5962:D5963)</f>
        <v>175</v>
      </c>
    </row>
    <row r="5965" spans="2:4" x14ac:dyDescent="0.2">
      <c r="B5965" s="2"/>
      <c r="C5965" s="2"/>
    </row>
    <row r="5966" spans="2:4" x14ac:dyDescent="0.2">
      <c r="B5966" s="27" t="s">
        <v>127</v>
      </c>
      <c r="C5966" s="27"/>
      <c r="D5966" s="11">
        <f>+D5955+D5960+D5964</f>
        <v>141329</v>
      </c>
    </row>
    <row r="5968" spans="2:4" x14ac:dyDescent="0.2">
      <c r="B5968" s="2"/>
      <c r="C5968" s="2"/>
    </row>
    <row r="5969" spans="1:4" x14ac:dyDescent="0.2">
      <c r="A5969" s="19" t="s">
        <v>111</v>
      </c>
      <c r="B5969" s="2"/>
      <c r="C5969" s="2"/>
    </row>
    <row r="5971" spans="1:4" x14ac:dyDescent="0.2">
      <c r="B5971" s="2" t="s">
        <v>119</v>
      </c>
      <c r="C5971" s="2" t="s">
        <v>91</v>
      </c>
      <c r="D5971" s="13">
        <v>98474</v>
      </c>
    </row>
    <row r="5972" spans="1:4" x14ac:dyDescent="0.2">
      <c r="B5972" s="2"/>
      <c r="C5972" s="5" t="s">
        <v>120</v>
      </c>
      <c r="D5972" s="9">
        <f>SUM(D5971)</f>
        <v>98474</v>
      </c>
    </row>
    <row r="5973" spans="1:4" x14ac:dyDescent="0.2">
      <c r="B5973" s="2"/>
      <c r="C5973" s="2"/>
    </row>
    <row r="5974" spans="1:4" x14ac:dyDescent="0.2">
      <c r="B5974" s="2" t="s">
        <v>29</v>
      </c>
      <c r="C5974" s="2" t="s">
        <v>30</v>
      </c>
      <c r="D5974" s="13">
        <v>800</v>
      </c>
    </row>
    <row r="5975" spans="1:4" x14ac:dyDescent="0.2">
      <c r="B5975" s="2"/>
      <c r="C5975" s="5" t="s">
        <v>122</v>
      </c>
      <c r="D5975" s="9">
        <f>SUM(D5974)</f>
        <v>800</v>
      </c>
    </row>
    <row r="5976" spans="1:4" x14ac:dyDescent="0.2">
      <c r="B5976" s="2"/>
      <c r="C5976" s="2"/>
    </row>
    <row r="5977" spans="1:4" x14ac:dyDescent="0.2">
      <c r="B5977" s="27" t="s">
        <v>129</v>
      </c>
      <c r="C5977" s="27"/>
      <c r="D5977" s="11">
        <f>+D5972+D5975</f>
        <v>99274</v>
      </c>
    </row>
    <row r="5979" spans="1:4" x14ac:dyDescent="0.2">
      <c r="B5979" s="2"/>
      <c r="C5979" s="2"/>
    </row>
    <row r="5980" spans="1:4" x14ac:dyDescent="0.2">
      <c r="A5980" s="19" t="s">
        <v>90</v>
      </c>
      <c r="B5980" s="2"/>
      <c r="C5980" s="2"/>
    </row>
    <row r="5982" spans="1:4" x14ac:dyDescent="0.2">
      <c r="B5982" s="2" t="s">
        <v>119</v>
      </c>
      <c r="C5982" s="2" t="s">
        <v>91</v>
      </c>
      <c r="D5982" s="13">
        <v>1062</v>
      </c>
    </row>
    <row r="5983" spans="1:4" x14ac:dyDescent="0.2">
      <c r="B5983" s="2"/>
      <c r="C5983" s="5" t="s">
        <v>120</v>
      </c>
      <c r="D5983" s="9">
        <f>SUM(D5982)</f>
        <v>1062</v>
      </c>
    </row>
    <row r="5984" spans="1:4" x14ac:dyDescent="0.2">
      <c r="B5984" s="2"/>
      <c r="C5984" s="2"/>
    </row>
    <row r="5985" spans="1:6" x14ac:dyDescent="0.2">
      <c r="B5985" s="27" t="s">
        <v>130</v>
      </c>
      <c r="C5985" s="27"/>
      <c r="D5985" s="11">
        <f>+D5983</f>
        <v>1062</v>
      </c>
    </row>
    <row r="5987" spans="1:6" x14ac:dyDescent="0.2">
      <c r="B5987" s="2"/>
      <c r="C5987" s="2"/>
    </row>
    <row r="5988" spans="1:6" x14ac:dyDescent="0.2">
      <c r="A5988" s="19" t="s">
        <v>102</v>
      </c>
      <c r="B5988" s="2"/>
      <c r="C5988" s="2"/>
    </row>
    <row r="5990" spans="1:6" x14ac:dyDescent="0.2">
      <c r="B5990" s="2" t="s">
        <v>3</v>
      </c>
      <c r="C5990" s="2" t="s">
        <v>4</v>
      </c>
      <c r="D5990" s="9">
        <v>1000</v>
      </c>
    </row>
    <row r="5991" spans="1:6" x14ac:dyDescent="0.2">
      <c r="B5991" s="2" t="s">
        <v>65</v>
      </c>
      <c r="C5991" s="2" t="s">
        <v>66</v>
      </c>
      <c r="D5991" s="9">
        <v>6300</v>
      </c>
    </row>
    <row r="5992" spans="1:6" x14ac:dyDescent="0.2">
      <c r="B5992" s="2" t="s">
        <v>7</v>
      </c>
      <c r="C5992" s="2" t="s">
        <v>8</v>
      </c>
      <c r="D5992" s="9">
        <v>18000</v>
      </c>
    </row>
    <row r="5993" spans="1:6" x14ac:dyDescent="0.2">
      <c r="B5993" s="2" t="s">
        <v>67</v>
      </c>
      <c r="C5993" s="2" t="s">
        <v>68</v>
      </c>
      <c r="D5993" s="9">
        <v>81878</v>
      </c>
    </row>
    <row r="5994" spans="1:6" x14ac:dyDescent="0.2">
      <c r="B5994" s="2" t="s">
        <v>69</v>
      </c>
      <c r="C5994" s="2" t="s">
        <v>70</v>
      </c>
      <c r="D5994" s="13">
        <v>5000</v>
      </c>
    </row>
    <row r="5995" spans="1:6" x14ac:dyDescent="0.2">
      <c r="B5995" s="2"/>
      <c r="C5995" s="5" t="s">
        <v>121</v>
      </c>
      <c r="D5995" s="9">
        <f>SUM(D5990:D5994)</f>
        <v>112178</v>
      </c>
      <c r="E5995" s="12"/>
      <c r="F5995" s="12"/>
    </row>
    <row r="5996" spans="1:6" x14ac:dyDescent="0.2">
      <c r="B5996" s="2"/>
      <c r="C5996" s="2"/>
    </row>
    <row r="5997" spans="1:6" x14ac:dyDescent="0.2">
      <c r="B5997" s="2" t="s">
        <v>71</v>
      </c>
      <c r="C5997" s="2" t="s">
        <v>72</v>
      </c>
      <c r="D5997" s="13">
        <v>10000</v>
      </c>
    </row>
    <row r="5998" spans="1:6" x14ac:dyDescent="0.2">
      <c r="B5998" s="2"/>
      <c r="C5998" s="5" t="s">
        <v>122</v>
      </c>
      <c r="D5998" s="9">
        <f>SUM(D5997:D5997)</f>
        <v>10000</v>
      </c>
    </row>
    <row r="5999" spans="1:6" x14ac:dyDescent="0.2">
      <c r="B5999" s="2"/>
      <c r="C5999" s="2"/>
    </row>
    <row r="6000" spans="1:6" x14ac:dyDescent="0.2">
      <c r="B6000" s="27" t="s">
        <v>131</v>
      </c>
      <c r="C6000" s="27"/>
      <c r="D6000" s="11">
        <f>+D5995+D5998</f>
        <v>122178</v>
      </c>
    </row>
    <row r="6002" spans="1:6" ht="16.5" thickBot="1" x14ac:dyDescent="0.3">
      <c r="B6002" s="31" t="s">
        <v>217</v>
      </c>
      <c r="C6002" s="31"/>
      <c r="D6002" s="6">
        <f>+D5910+D5926+D5949+D5966+D5985+D5977+D6000+D5934</f>
        <v>4689612</v>
      </c>
    </row>
    <row r="6003" spans="1:6" ht="13.5" thickTop="1" x14ac:dyDescent="0.2"/>
    <row r="6005" spans="1:6" ht="13.5" thickBot="1" x14ac:dyDescent="0.25">
      <c r="B6005" s="2"/>
      <c r="C6005" s="2"/>
    </row>
    <row r="6006" spans="1:6" ht="18.75" thickBot="1" x14ac:dyDescent="0.3">
      <c r="A6006" s="28" t="s">
        <v>195</v>
      </c>
      <c r="B6006" s="29"/>
      <c r="C6006" s="29"/>
      <c r="D6006" s="30"/>
    </row>
    <row r="6007" spans="1:6" ht="18" x14ac:dyDescent="0.25">
      <c r="A6007" s="3"/>
      <c r="B6007" s="3"/>
      <c r="C6007" s="3"/>
      <c r="D6007" s="37"/>
    </row>
    <row r="6008" spans="1:6" x14ac:dyDescent="0.2">
      <c r="A6008" s="19" t="s">
        <v>105</v>
      </c>
      <c r="B6008" s="2"/>
      <c r="C6008" s="2"/>
    </row>
    <row r="6010" spans="1:6" x14ac:dyDescent="0.2">
      <c r="B6010" s="2" t="s">
        <v>119</v>
      </c>
      <c r="C6010" s="2" t="s">
        <v>91</v>
      </c>
      <c r="D6010" s="4">
        <v>4663969</v>
      </c>
    </row>
    <row r="6011" spans="1:6" x14ac:dyDescent="0.2">
      <c r="B6011" s="2"/>
      <c r="C6011" s="5" t="s">
        <v>120</v>
      </c>
      <c r="D6011" s="9">
        <f>SUM(D6010)</f>
        <v>4663969</v>
      </c>
    </row>
    <row r="6012" spans="1:6" x14ac:dyDescent="0.2">
      <c r="B6012" s="2"/>
      <c r="C6012" s="2"/>
    </row>
    <row r="6013" spans="1:6" x14ac:dyDescent="0.2">
      <c r="B6013" s="2" t="s">
        <v>1</v>
      </c>
      <c r="C6013" s="2" t="s">
        <v>2</v>
      </c>
      <c r="D6013" s="9">
        <v>750</v>
      </c>
    </row>
    <row r="6014" spans="1:6" x14ac:dyDescent="0.2">
      <c r="B6014" s="2" t="s">
        <v>11</v>
      </c>
      <c r="C6014" s="2" t="s">
        <v>12</v>
      </c>
      <c r="D6014" s="13">
        <v>6371</v>
      </c>
    </row>
    <row r="6015" spans="1:6" x14ac:dyDescent="0.2">
      <c r="B6015" s="2"/>
      <c r="C6015" s="5" t="s">
        <v>121</v>
      </c>
      <c r="D6015" s="9">
        <f>SUM(D6013:D6014)</f>
        <v>7121</v>
      </c>
      <c r="E6015" s="12"/>
      <c r="F6015" s="12"/>
    </row>
    <row r="6016" spans="1:6" x14ac:dyDescent="0.2">
      <c r="B6016" s="2"/>
      <c r="C6016" s="2"/>
    </row>
    <row r="6017" spans="1:4" x14ac:dyDescent="0.2">
      <c r="B6017" s="2" t="s">
        <v>57</v>
      </c>
      <c r="C6017" s="2" t="s">
        <v>58</v>
      </c>
      <c r="D6017" s="9">
        <v>900</v>
      </c>
    </row>
    <row r="6018" spans="1:4" x14ac:dyDescent="0.2">
      <c r="B6018" s="2" t="s">
        <v>25</v>
      </c>
      <c r="C6018" s="2" t="s">
        <v>26</v>
      </c>
      <c r="D6018" s="9">
        <v>2000</v>
      </c>
    </row>
    <row r="6019" spans="1:4" x14ac:dyDescent="0.2">
      <c r="B6019" s="2" t="s">
        <v>29</v>
      </c>
      <c r="C6019" s="2" t="s">
        <v>30</v>
      </c>
      <c r="D6019" s="13">
        <v>50624</v>
      </c>
    </row>
    <row r="6020" spans="1:4" x14ac:dyDescent="0.2">
      <c r="B6020" s="2"/>
      <c r="C6020" s="5" t="s">
        <v>122</v>
      </c>
      <c r="D6020" s="9">
        <f>SUM(D6017:D6019)</f>
        <v>53524</v>
      </c>
    </row>
    <row r="6021" spans="1:4" x14ac:dyDescent="0.2">
      <c r="B6021" s="2"/>
      <c r="C6021" s="5"/>
    </row>
    <row r="6022" spans="1:4" x14ac:dyDescent="0.2">
      <c r="B6022" s="2" t="s">
        <v>33</v>
      </c>
      <c r="C6022" s="2" t="s">
        <v>277</v>
      </c>
      <c r="D6022" s="9">
        <v>2000</v>
      </c>
    </row>
    <row r="6023" spans="1:4" x14ac:dyDescent="0.2">
      <c r="B6023" s="2" t="s">
        <v>45</v>
      </c>
      <c r="C6023" s="2" t="s">
        <v>46</v>
      </c>
      <c r="D6023" s="13">
        <v>1500</v>
      </c>
    </row>
    <row r="6024" spans="1:4" x14ac:dyDescent="0.2">
      <c r="B6024" s="2"/>
      <c r="C6024" s="5" t="s">
        <v>123</v>
      </c>
      <c r="D6024" s="9">
        <f>SUM(D6022:D6023)</f>
        <v>3500</v>
      </c>
    </row>
    <row r="6025" spans="1:4" x14ac:dyDescent="0.2">
      <c r="B6025" s="2"/>
      <c r="C6025" s="2"/>
    </row>
    <row r="6026" spans="1:4" x14ac:dyDescent="0.2">
      <c r="B6026" s="27" t="s">
        <v>114</v>
      </c>
      <c r="C6026" s="27"/>
      <c r="D6026" s="11">
        <f>+D6011+D6015+D6020+D6024</f>
        <v>4728114</v>
      </c>
    </row>
    <row r="6028" spans="1:4" x14ac:dyDescent="0.2">
      <c r="B6028" s="2"/>
      <c r="C6028" s="2"/>
    </row>
    <row r="6029" spans="1:4" x14ac:dyDescent="0.2">
      <c r="A6029" s="19" t="s">
        <v>106</v>
      </c>
      <c r="B6029" s="2"/>
      <c r="C6029" s="2"/>
    </row>
    <row r="6031" spans="1:4" x14ac:dyDescent="0.2">
      <c r="B6031" s="2" t="s">
        <v>119</v>
      </c>
      <c r="C6031" s="2" t="s">
        <v>91</v>
      </c>
      <c r="D6031" s="13">
        <v>80352</v>
      </c>
    </row>
    <row r="6032" spans="1:4" x14ac:dyDescent="0.2">
      <c r="B6032" s="2"/>
      <c r="C6032" s="5" t="s">
        <v>120</v>
      </c>
      <c r="D6032" s="9">
        <f>SUM(D6031)</f>
        <v>80352</v>
      </c>
    </row>
    <row r="6033" spans="1:4" x14ac:dyDescent="0.2">
      <c r="B6033" s="2"/>
      <c r="C6033" s="2"/>
    </row>
    <row r="6034" spans="1:4" x14ac:dyDescent="0.2">
      <c r="B6034" s="2" t="s">
        <v>1</v>
      </c>
      <c r="C6034" s="2" t="s">
        <v>2</v>
      </c>
      <c r="D6034" s="13">
        <v>250</v>
      </c>
    </row>
    <row r="6035" spans="1:4" x14ac:dyDescent="0.2">
      <c r="B6035" s="2"/>
      <c r="C6035" s="5" t="s">
        <v>121</v>
      </c>
      <c r="D6035" s="9">
        <f>SUM(D6034)</f>
        <v>250</v>
      </c>
    </row>
    <row r="6036" spans="1:4" x14ac:dyDescent="0.2">
      <c r="B6036" s="2"/>
      <c r="C6036" s="2"/>
    </row>
    <row r="6037" spans="1:4" x14ac:dyDescent="0.2">
      <c r="B6037" s="2" t="s">
        <v>21</v>
      </c>
      <c r="C6037" s="2" t="s">
        <v>22</v>
      </c>
      <c r="D6037" s="13">
        <v>10000</v>
      </c>
    </row>
    <row r="6038" spans="1:4" x14ac:dyDescent="0.2">
      <c r="B6038" s="2"/>
      <c r="C6038" s="5" t="s">
        <v>122</v>
      </c>
      <c r="D6038" s="9">
        <f>SUM(D6037)</f>
        <v>10000</v>
      </c>
    </row>
    <row r="6039" spans="1:4" x14ac:dyDescent="0.2">
      <c r="B6039" s="2"/>
      <c r="C6039" s="2"/>
    </row>
    <row r="6040" spans="1:4" x14ac:dyDescent="0.2">
      <c r="B6040" s="27" t="s">
        <v>113</v>
      </c>
      <c r="C6040" s="27"/>
      <c r="D6040" s="11">
        <f>+D6032+D6035+D6038</f>
        <v>90602</v>
      </c>
    </row>
    <row r="6042" spans="1:4" x14ac:dyDescent="0.2">
      <c r="B6042" s="2"/>
      <c r="C6042" s="2"/>
    </row>
    <row r="6043" spans="1:4" x14ac:dyDescent="0.2">
      <c r="A6043" s="19" t="s">
        <v>108</v>
      </c>
      <c r="B6043" s="2"/>
      <c r="C6043" s="2"/>
    </row>
    <row r="6045" spans="1:4" x14ac:dyDescent="0.2">
      <c r="B6045" s="2" t="s">
        <v>119</v>
      </c>
      <c r="C6045" s="2" t="s">
        <v>91</v>
      </c>
      <c r="D6045" s="13">
        <v>498807</v>
      </c>
    </row>
    <row r="6046" spans="1:4" x14ac:dyDescent="0.2">
      <c r="B6046" s="2"/>
      <c r="C6046" s="5" t="s">
        <v>120</v>
      </c>
      <c r="D6046" s="9">
        <f>SUM(D6045)</f>
        <v>498807</v>
      </c>
    </row>
    <row r="6047" spans="1:4" x14ac:dyDescent="0.2">
      <c r="B6047" s="2"/>
      <c r="C6047" s="5"/>
    </row>
    <row r="6048" spans="1:4" x14ac:dyDescent="0.2">
      <c r="B6048" s="2" t="s">
        <v>29</v>
      </c>
      <c r="C6048" s="2" t="s">
        <v>30</v>
      </c>
      <c r="D6048" s="13">
        <v>2000</v>
      </c>
    </row>
    <row r="6049" spans="1:4" x14ac:dyDescent="0.2">
      <c r="B6049" s="2"/>
      <c r="C6049" s="5" t="s">
        <v>122</v>
      </c>
      <c r="D6049" s="9">
        <f>+D6048</f>
        <v>2000</v>
      </c>
    </row>
    <row r="6050" spans="1:4" x14ac:dyDescent="0.2">
      <c r="B6050" s="2"/>
      <c r="C6050" s="5"/>
    </row>
    <row r="6051" spans="1:4" x14ac:dyDescent="0.2">
      <c r="B6051" s="2" t="s">
        <v>40</v>
      </c>
      <c r="C6051" s="2" t="s">
        <v>41</v>
      </c>
      <c r="D6051" s="9">
        <v>1275</v>
      </c>
    </row>
    <row r="6052" spans="1:4" x14ac:dyDescent="0.2">
      <c r="B6052" s="2" t="s">
        <v>45</v>
      </c>
      <c r="C6052" s="2" t="s">
        <v>46</v>
      </c>
      <c r="D6052" s="13">
        <v>1000</v>
      </c>
    </row>
    <row r="6053" spans="1:4" x14ac:dyDescent="0.2">
      <c r="B6053" s="2"/>
      <c r="C6053" s="5" t="s">
        <v>123</v>
      </c>
      <c r="D6053" s="9">
        <f>SUM(D6050:D6052)</f>
        <v>2275</v>
      </c>
    </row>
    <row r="6054" spans="1:4" x14ac:dyDescent="0.2">
      <c r="B6054" s="2"/>
      <c r="C6054" s="2"/>
    </row>
    <row r="6055" spans="1:4" x14ac:dyDescent="0.2">
      <c r="B6055" s="27" t="s">
        <v>126</v>
      </c>
      <c r="C6055" s="27"/>
      <c r="D6055" s="11">
        <f>+D6046+D6049+D6053</f>
        <v>503082</v>
      </c>
    </row>
    <row r="6057" spans="1:4" x14ac:dyDescent="0.2">
      <c r="B6057" s="2"/>
      <c r="C6057" s="2"/>
    </row>
    <row r="6058" spans="1:4" x14ac:dyDescent="0.2">
      <c r="A6058" s="19" t="s">
        <v>109</v>
      </c>
      <c r="B6058" s="2"/>
      <c r="C6058" s="2"/>
    </row>
    <row r="6060" spans="1:4" x14ac:dyDescent="0.2">
      <c r="B6060" s="2" t="s">
        <v>119</v>
      </c>
      <c r="C6060" s="2" t="s">
        <v>91</v>
      </c>
      <c r="D6060" s="13">
        <v>81234</v>
      </c>
    </row>
    <row r="6061" spans="1:4" x14ac:dyDescent="0.2">
      <c r="B6061" s="2"/>
      <c r="C6061" s="5" t="s">
        <v>120</v>
      </c>
      <c r="D6061" s="9">
        <f>SUM(D6060)</f>
        <v>81234</v>
      </c>
    </row>
    <row r="6062" spans="1:4" x14ac:dyDescent="0.2">
      <c r="B6062" s="2"/>
      <c r="C6062" s="2"/>
    </row>
    <row r="6063" spans="1:4" x14ac:dyDescent="0.2">
      <c r="B6063" s="2" t="s">
        <v>15</v>
      </c>
      <c r="C6063" s="2" t="s">
        <v>16</v>
      </c>
      <c r="D6063" s="9">
        <v>50</v>
      </c>
    </row>
    <row r="6064" spans="1:4" x14ac:dyDescent="0.2">
      <c r="B6064" s="2" t="s">
        <v>21</v>
      </c>
      <c r="C6064" s="2" t="s">
        <v>22</v>
      </c>
      <c r="D6064" s="9">
        <v>150</v>
      </c>
    </row>
    <row r="6065" spans="1:4" x14ac:dyDescent="0.2">
      <c r="B6065" s="2" t="s">
        <v>29</v>
      </c>
      <c r="C6065" s="2" t="s">
        <v>30</v>
      </c>
      <c r="D6065" s="13">
        <v>350</v>
      </c>
    </row>
    <row r="6066" spans="1:4" x14ac:dyDescent="0.2">
      <c r="B6066" s="2"/>
      <c r="C6066" s="5" t="s">
        <v>122</v>
      </c>
      <c r="D6066" s="9">
        <f>SUM(D6063:D6065)</f>
        <v>550</v>
      </c>
    </row>
    <row r="6067" spans="1:4" x14ac:dyDescent="0.2">
      <c r="B6067" s="2"/>
      <c r="C6067" s="2"/>
    </row>
    <row r="6068" spans="1:4" x14ac:dyDescent="0.2">
      <c r="B6068" s="2" t="s">
        <v>31</v>
      </c>
      <c r="C6068" s="2" t="s">
        <v>32</v>
      </c>
      <c r="D6068" s="9">
        <v>100</v>
      </c>
    </row>
    <row r="6069" spans="1:4" x14ac:dyDescent="0.2">
      <c r="B6069" s="2" t="s">
        <v>42</v>
      </c>
      <c r="C6069" s="2" t="s">
        <v>280</v>
      </c>
      <c r="D6069" s="13">
        <v>75</v>
      </c>
    </row>
    <row r="6070" spans="1:4" x14ac:dyDescent="0.2">
      <c r="B6070" s="2"/>
      <c r="C6070" s="5" t="s">
        <v>123</v>
      </c>
      <c r="D6070" s="9">
        <f>SUM(D6068:D6069)</f>
        <v>175</v>
      </c>
    </row>
    <row r="6071" spans="1:4" x14ac:dyDescent="0.2">
      <c r="B6071" s="2"/>
      <c r="C6071" s="2"/>
    </row>
    <row r="6072" spans="1:4" x14ac:dyDescent="0.2">
      <c r="B6072" s="27" t="s">
        <v>127</v>
      </c>
      <c r="C6072" s="27"/>
      <c r="D6072" s="11">
        <f>+D6061+D6066+D6070</f>
        <v>81959</v>
      </c>
    </row>
    <row r="6074" spans="1:4" x14ac:dyDescent="0.2">
      <c r="B6074" s="2"/>
      <c r="C6074" s="2"/>
    </row>
    <row r="6075" spans="1:4" x14ac:dyDescent="0.2">
      <c r="A6075" s="19" t="s">
        <v>111</v>
      </c>
      <c r="B6075" s="2"/>
      <c r="C6075" s="2"/>
    </row>
    <row r="6077" spans="1:4" x14ac:dyDescent="0.2">
      <c r="B6077" s="2" t="s">
        <v>119</v>
      </c>
      <c r="C6077" s="2" t="s">
        <v>91</v>
      </c>
      <c r="D6077" s="13">
        <v>106552</v>
      </c>
    </row>
    <row r="6078" spans="1:4" x14ac:dyDescent="0.2">
      <c r="B6078" s="2"/>
      <c r="C6078" s="5" t="s">
        <v>120</v>
      </c>
      <c r="D6078" s="9">
        <f>SUM(D6077)</f>
        <v>106552</v>
      </c>
    </row>
    <row r="6079" spans="1:4" x14ac:dyDescent="0.2">
      <c r="B6079" s="2"/>
      <c r="C6079" s="2"/>
    </row>
    <row r="6080" spans="1:4" x14ac:dyDescent="0.2">
      <c r="B6080" s="2" t="s">
        <v>29</v>
      </c>
      <c r="C6080" s="2" t="s">
        <v>30</v>
      </c>
      <c r="D6080" s="13">
        <v>800</v>
      </c>
    </row>
    <row r="6081" spans="1:4" x14ac:dyDescent="0.2">
      <c r="B6081" s="2"/>
      <c r="C6081" s="5" t="s">
        <v>122</v>
      </c>
      <c r="D6081" s="9">
        <f>SUM(D6080)</f>
        <v>800</v>
      </c>
    </row>
    <row r="6082" spans="1:4" x14ac:dyDescent="0.2">
      <c r="B6082" s="2"/>
      <c r="C6082" s="2"/>
    </row>
    <row r="6083" spans="1:4" x14ac:dyDescent="0.2">
      <c r="B6083" s="27" t="s">
        <v>129</v>
      </c>
      <c r="C6083" s="27"/>
      <c r="D6083" s="11">
        <f>+D6078+D6081</f>
        <v>107352</v>
      </c>
    </row>
    <row r="6085" spans="1:4" x14ac:dyDescent="0.2">
      <c r="B6085" s="2"/>
      <c r="C6085" s="2"/>
    </row>
    <row r="6086" spans="1:4" x14ac:dyDescent="0.2">
      <c r="A6086" s="19" t="s">
        <v>90</v>
      </c>
      <c r="B6086" s="2"/>
      <c r="C6086" s="2"/>
    </row>
    <row r="6088" spans="1:4" x14ac:dyDescent="0.2">
      <c r="B6088" s="2" t="s">
        <v>119</v>
      </c>
      <c r="C6088" s="2" t="s">
        <v>91</v>
      </c>
      <c r="D6088" s="13">
        <v>1066</v>
      </c>
    </row>
    <row r="6089" spans="1:4" x14ac:dyDescent="0.2">
      <c r="B6089" s="2"/>
      <c r="C6089" s="5" t="s">
        <v>120</v>
      </c>
      <c r="D6089" s="9">
        <f>SUM(D6088)</f>
        <v>1066</v>
      </c>
    </row>
    <row r="6090" spans="1:4" x14ac:dyDescent="0.2">
      <c r="B6090" s="2"/>
      <c r="C6090" s="2"/>
    </row>
    <row r="6091" spans="1:4" x14ac:dyDescent="0.2">
      <c r="B6091" s="27" t="s">
        <v>130</v>
      </c>
      <c r="C6091" s="27"/>
      <c r="D6091" s="11">
        <f>+D6089</f>
        <v>1066</v>
      </c>
    </row>
    <row r="6093" spans="1:4" x14ac:dyDescent="0.2">
      <c r="B6093" s="2"/>
      <c r="C6093" s="2"/>
    </row>
    <row r="6094" spans="1:4" x14ac:dyDescent="0.2">
      <c r="A6094" s="19" t="s">
        <v>102</v>
      </c>
      <c r="B6094" s="2"/>
      <c r="C6094" s="2"/>
    </row>
    <row r="6096" spans="1:4" x14ac:dyDescent="0.2">
      <c r="B6096" s="2" t="s">
        <v>3</v>
      </c>
      <c r="C6096" s="2" t="s">
        <v>4</v>
      </c>
      <c r="D6096" s="9">
        <v>1000</v>
      </c>
    </row>
    <row r="6097" spans="1:5" x14ac:dyDescent="0.2">
      <c r="B6097" s="2" t="s">
        <v>65</v>
      </c>
      <c r="C6097" s="2" t="s">
        <v>66</v>
      </c>
      <c r="D6097" s="9">
        <v>10000</v>
      </c>
    </row>
    <row r="6098" spans="1:5" x14ac:dyDescent="0.2">
      <c r="B6098" s="2" t="s">
        <v>7</v>
      </c>
      <c r="C6098" s="2" t="s">
        <v>8</v>
      </c>
      <c r="D6098" s="9">
        <v>15000</v>
      </c>
    </row>
    <row r="6099" spans="1:5" x14ac:dyDescent="0.2">
      <c r="B6099" s="2" t="s">
        <v>67</v>
      </c>
      <c r="C6099" s="2" t="s">
        <v>68</v>
      </c>
      <c r="D6099" s="9">
        <v>124087</v>
      </c>
    </row>
    <row r="6100" spans="1:5" x14ac:dyDescent="0.2">
      <c r="B6100" s="2" t="s">
        <v>69</v>
      </c>
      <c r="C6100" s="2" t="s">
        <v>70</v>
      </c>
      <c r="D6100" s="13">
        <v>10000</v>
      </c>
    </row>
    <row r="6101" spans="1:5" x14ac:dyDescent="0.2">
      <c r="B6101" s="2"/>
      <c r="C6101" s="5" t="s">
        <v>121</v>
      </c>
      <c r="D6101" s="9">
        <f>SUM(D6096:D6100)</f>
        <v>160087</v>
      </c>
      <c r="E6101" s="12"/>
    </row>
    <row r="6102" spans="1:5" x14ac:dyDescent="0.2">
      <c r="B6102" s="2"/>
      <c r="C6102" s="2"/>
    </row>
    <row r="6103" spans="1:5" x14ac:dyDescent="0.2">
      <c r="B6103" s="2" t="s">
        <v>71</v>
      </c>
      <c r="C6103" s="2" t="s">
        <v>72</v>
      </c>
      <c r="D6103" s="13">
        <v>10000</v>
      </c>
    </row>
    <row r="6104" spans="1:5" x14ac:dyDescent="0.2">
      <c r="B6104" s="2"/>
      <c r="C6104" s="5" t="s">
        <v>122</v>
      </c>
      <c r="D6104" s="9">
        <f>SUM(D6103)</f>
        <v>10000</v>
      </c>
    </row>
    <row r="6105" spans="1:5" x14ac:dyDescent="0.2">
      <c r="B6105" s="2"/>
      <c r="C6105" s="2"/>
    </row>
    <row r="6106" spans="1:5" x14ac:dyDescent="0.2">
      <c r="B6106" s="27" t="s">
        <v>131</v>
      </c>
      <c r="C6106" s="27"/>
      <c r="D6106" s="11">
        <f>+D6101+D6104</f>
        <v>170087</v>
      </c>
    </row>
    <row r="6108" spans="1:5" ht="16.5" thickBot="1" x14ac:dyDescent="0.3">
      <c r="B6108" s="31" t="s">
        <v>216</v>
      </c>
      <c r="C6108" s="31"/>
      <c r="D6108" s="6">
        <f>+D6026+D6040+D6055+D6072+D6083+D6091+D6106</f>
        <v>5682262</v>
      </c>
    </row>
    <row r="6109" spans="1:5" ht="13.5" thickTop="1" x14ac:dyDescent="0.2"/>
    <row r="6110" spans="1:5" ht="13.5" thickBot="1" x14ac:dyDescent="0.25">
      <c r="B6110" s="2"/>
      <c r="C6110" s="2"/>
    </row>
    <row r="6111" spans="1:5" ht="18.75" thickBot="1" x14ac:dyDescent="0.3">
      <c r="A6111" s="28" t="s">
        <v>194</v>
      </c>
      <c r="B6111" s="29"/>
      <c r="C6111" s="29"/>
      <c r="D6111" s="30"/>
    </row>
    <row r="6112" spans="1:5" ht="18" x14ac:dyDescent="0.25">
      <c r="A6112" s="3"/>
      <c r="B6112" s="3"/>
      <c r="C6112" s="3"/>
      <c r="D6112" s="37"/>
    </row>
    <row r="6113" spans="1:6" x14ac:dyDescent="0.2">
      <c r="A6113" s="19" t="s">
        <v>105</v>
      </c>
      <c r="B6113" s="2"/>
      <c r="C6113" s="2"/>
    </row>
    <row r="6115" spans="1:6" x14ac:dyDescent="0.2">
      <c r="B6115" s="2" t="s">
        <v>119</v>
      </c>
      <c r="C6115" s="2" t="s">
        <v>91</v>
      </c>
      <c r="D6115" s="4">
        <v>4404783</v>
      </c>
    </row>
    <row r="6116" spans="1:6" x14ac:dyDescent="0.2">
      <c r="B6116" s="2"/>
      <c r="C6116" s="5" t="s">
        <v>120</v>
      </c>
      <c r="D6116" s="9">
        <f>SUM(D6115)</f>
        <v>4404783</v>
      </c>
    </row>
    <row r="6117" spans="1:6" x14ac:dyDescent="0.2">
      <c r="B6117" s="2"/>
      <c r="C6117" s="2"/>
    </row>
    <row r="6118" spans="1:6" x14ac:dyDescent="0.2">
      <c r="B6118" s="2" t="s">
        <v>1</v>
      </c>
      <c r="C6118" s="2" t="s">
        <v>2</v>
      </c>
      <c r="D6118" s="9">
        <v>750</v>
      </c>
    </row>
    <row r="6119" spans="1:6" x14ac:dyDescent="0.2">
      <c r="B6119" s="2" t="s">
        <v>11</v>
      </c>
      <c r="C6119" s="2" t="s">
        <v>12</v>
      </c>
      <c r="D6119" s="9">
        <v>8371</v>
      </c>
    </row>
    <row r="6120" spans="1:6" x14ac:dyDescent="0.2">
      <c r="B6120" s="2" t="s">
        <v>283</v>
      </c>
      <c r="C6120" s="2" t="s">
        <v>339</v>
      </c>
      <c r="D6120" s="13">
        <v>500</v>
      </c>
    </row>
    <row r="6121" spans="1:6" x14ac:dyDescent="0.2">
      <c r="B6121" s="2"/>
      <c r="C6121" s="5" t="s">
        <v>121</v>
      </c>
      <c r="D6121" s="9">
        <f>SUM(D6118:D6120)</f>
        <v>9621</v>
      </c>
      <c r="E6121" s="12"/>
      <c r="F6121" s="12"/>
    </row>
    <row r="6122" spans="1:6" x14ac:dyDescent="0.2">
      <c r="B6122" s="2"/>
      <c r="C6122" s="2"/>
    </row>
    <row r="6123" spans="1:6" x14ac:dyDescent="0.2">
      <c r="B6123" s="2" t="s">
        <v>15</v>
      </c>
      <c r="C6123" s="2" t="s">
        <v>16</v>
      </c>
      <c r="D6123" s="9">
        <v>1500</v>
      </c>
    </row>
    <row r="6124" spans="1:6" x14ac:dyDescent="0.2">
      <c r="B6124" s="2" t="s">
        <v>57</v>
      </c>
      <c r="C6124" s="2" t="s">
        <v>58</v>
      </c>
      <c r="D6124" s="9">
        <v>505</v>
      </c>
    </row>
    <row r="6125" spans="1:6" x14ac:dyDescent="0.2">
      <c r="B6125" s="2" t="s">
        <v>25</v>
      </c>
      <c r="C6125" s="2" t="s">
        <v>26</v>
      </c>
      <c r="D6125" s="9">
        <v>3500</v>
      </c>
    </row>
    <row r="6126" spans="1:6" x14ac:dyDescent="0.2">
      <c r="B6126" s="2" t="s">
        <v>29</v>
      </c>
      <c r="C6126" s="2" t="s">
        <v>30</v>
      </c>
      <c r="D6126" s="13">
        <v>44919</v>
      </c>
    </row>
    <row r="6127" spans="1:6" x14ac:dyDescent="0.2">
      <c r="B6127" s="2"/>
      <c r="C6127" s="5" t="s">
        <v>122</v>
      </c>
      <c r="D6127" s="9">
        <f>SUM(D6123:D6126)</f>
        <v>50424</v>
      </c>
    </row>
    <row r="6128" spans="1:6" x14ac:dyDescent="0.2">
      <c r="B6128" s="2"/>
      <c r="C6128" s="2"/>
    </row>
    <row r="6129" spans="1:5" x14ac:dyDescent="0.2">
      <c r="B6129" s="2" t="s">
        <v>33</v>
      </c>
      <c r="C6129" s="2" t="s">
        <v>34</v>
      </c>
      <c r="D6129" s="9">
        <v>3200</v>
      </c>
    </row>
    <row r="6130" spans="1:5" x14ac:dyDescent="0.2">
      <c r="B6130" s="2" t="s">
        <v>45</v>
      </c>
      <c r="C6130" s="2" t="s">
        <v>46</v>
      </c>
      <c r="D6130" s="13">
        <v>1000</v>
      </c>
    </row>
    <row r="6131" spans="1:5" x14ac:dyDescent="0.2">
      <c r="B6131" s="2"/>
      <c r="C6131" s="5" t="s">
        <v>123</v>
      </c>
      <c r="D6131" s="9">
        <f>SUM(D6129:D6130)</f>
        <v>4200</v>
      </c>
    </row>
    <row r="6132" spans="1:5" x14ac:dyDescent="0.2">
      <c r="B6132" s="2"/>
      <c r="C6132" s="2"/>
    </row>
    <row r="6133" spans="1:5" x14ac:dyDescent="0.2">
      <c r="B6133" s="27" t="s">
        <v>114</v>
      </c>
      <c r="C6133" s="27"/>
      <c r="D6133" s="11">
        <f>+D6116+D6121+D6127+D6131</f>
        <v>4469028</v>
      </c>
    </row>
    <row r="6135" spans="1:5" x14ac:dyDescent="0.2">
      <c r="B6135" s="2"/>
      <c r="C6135" s="2"/>
    </row>
    <row r="6136" spans="1:5" x14ac:dyDescent="0.2">
      <c r="A6136" s="19" t="s">
        <v>106</v>
      </c>
      <c r="B6136" s="2"/>
      <c r="C6136" s="2"/>
    </row>
    <row r="6138" spans="1:5" x14ac:dyDescent="0.2">
      <c r="B6138" s="2" t="s">
        <v>119</v>
      </c>
      <c r="C6138" s="2" t="s">
        <v>91</v>
      </c>
      <c r="D6138" s="13">
        <v>82483</v>
      </c>
    </row>
    <row r="6139" spans="1:5" x14ac:dyDescent="0.2">
      <c r="B6139" s="2"/>
      <c r="C6139" s="5" t="s">
        <v>120</v>
      </c>
      <c r="D6139" s="9">
        <f>SUM(D6138)</f>
        <v>82483</v>
      </c>
    </row>
    <row r="6140" spans="1:5" x14ac:dyDescent="0.2">
      <c r="B6140" s="2"/>
      <c r="C6140" s="2"/>
    </row>
    <row r="6141" spans="1:5" x14ac:dyDescent="0.2">
      <c r="B6141" s="2" t="s">
        <v>1</v>
      </c>
      <c r="C6141" s="2" t="s">
        <v>2</v>
      </c>
      <c r="D6141" s="13">
        <v>250</v>
      </c>
    </row>
    <row r="6142" spans="1:5" x14ac:dyDescent="0.2">
      <c r="B6142" s="2"/>
      <c r="C6142" s="5" t="s">
        <v>121</v>
      </c>
      <c r="D6142" s="9">
        <f>SUM(D6141)</f>
        <v>250</v>
      </c>
      <c r="E6142" s="12"/>
    </row>
    <row r="6143" spans="1:5" x14ac:dyDescent="0.2">
      <c r="B6143" s="2"/>
      <c r="C6143" s="2"/>
    </row>
    <row r="6144" spans="1:5" x14ac:dyDescent="0.2">
      <c r="B6144" s="2" t="s">
        <v>21</v>
      </c>
      <c r="C6144" s="2" t="s">
        <v>22</v>
      </c>
      <c r="D6144" s="9">
        <v>6496</v>
      </c>
    </row>
    <row r="6145" spans="1:4" x14ac:dyDescent="0.2">
      <c r="B6145" s="2" t="s">
        <v>29</v>
      </c>
      <c r="C6145" s="2" t="s">
        <v>30</v>
      </c>
      <c r="D6145" s="13">
        <v>500</v>
      </c>
    </row>
    <row r="6146" spans="1:4" x14ac:dyDescent="0.2">
      <c r="B6146" s="2"/>
      <c r="C6146" s="5" t="s">
        <v>122</v>
      </c>
      <c r="D6146" s="9">
        <f>SUM(D6144:D6145)</f>
        <v>6996</v>
      </c>
    </row>
    <row r="6147" spans="1:4" x14ac:dyDescent="0.2">
      <c r="B6147" s="2"/>
      <c r="C6147" s="2"/>
    </row>
    <row r="6148" spans="1:4" x14ac:dyDescent="0.2">
      <c r="B6148" s="27" t="s">
        <v>113</v>
      </c>
      <c r="C6148" s="27"/>
      <c r="D6148" s="11">
        <f>+D6139+D6142+D6146</f>
        <v>89729</v>
      </c>
    </row>
    <row r="6149" spans="1:4" x14ac:dyDescent="0.2">
      <c r="B6149" s="25"/>
      <c r="C6149" s="25"/>
      <c r="D6149" s="23"/>
    </row>
    <row r="6150" spans="1:4" x14ac:dyDescent="0.2">
      <c r="B6150" s="25"/>
      <c r="C6150" s="25"/>
      <c r="D6150" s="23"/>
    </row>
    <row r="6151" spans="1:4" x14ac:dyDescent="0.2">
      <c r="A6151" s="10" t="s">
        <v>107</v>
      </c>
      <c r="B6151" s="2"/>
      <c r="C6151" s="2"/>
    </row>
    <row r="6153" spans="1:4" x14ac:dyDescent="0.2">
      <c r="B6153" s="2" t="s">
        <v>119</v>
      </c>
      <c r="C6153" s="2" t="s">
        <v>91</v>
      </c>
      <c r="D6153" s="13">
        <v>218472</v>
      </c>
    </row>
    <row r="6154" spans="1:4" x14ac:dyDescent="0.2">
      <c r="B6154" s="2"/>
      <c r="C6154" s="5" t="s">
        <v>120</v>
      </c>
      <c r="D6154" s="9">
        <f>SUM(D6153)</f>
        <v>218472</v>
      </c>
    </row>
    <row r="6155" spans="1:4" x14ac:dyDescent="0.2">
      <c r="B6155" s="2"/>
      <c r="C6155" s="5"/>
    </row>
    <row r="6156" spans="1:4" x14ac:dyDescent="0.2">
      <c r="B6156" s="27" t="s">
        <v>125</v>
      </c>
      <c r="C6156" s="27"/>
      <c r="D6156" s="11">
        <f>+D6154</f>
        <v>218472</v>
      </c>
    </row>
    <row r="6157" spans="1:4" x14ac:dyDescent="0.2">
      <c r="B6157" s="25"/>
      <c r="C6157" s="25"/>
      <c r="D6157" s="23"/>
    </row>
    <row r="6158" spans="1:4" x14ac:dyDescent="0.2">
      <c r="B6158" s="25"/>
      <c r="C6158" s="25"/>
      <c r="D6158" s="23"/>
    </row>
    <row r="6159" spans="1:4" x14ac:dyDescent="0.2">
      <c r="A6159" s="19" t="s">
        <v>108</v>
      </c>
      <c r="B6159" s="2"/>
      <c r="C6159" s="2"/>
    </row>
    <row r="6161" spans="1:4" x14ac:dyDescent="0.2">
      <c r="B6161" s="2" t="s">
        <v>119</v>
      </c>
      <c r="C6161" s="2" t="s">
        <v>91</v>
      </c>
      <c r="D6161" s="13">
        <v>455275</v>
      </c>
    </row>
    <row r="6162" spans="1:4" x14ac:dyDescent="0.2">
      <c r="B6162" s="2"/>
      <c r="C6162" s="5" t="s">
        <v>120</v>
      </c>
      <c r="D6162" s="9">
        <f>SUM(D6161)</f>
        <v>455275</v>
      </c>
    </row>
    <row r="6163" spans="1:4" x14ac:dyDescent="0.2">
      <c r="B6163" s="2"/>
      <c r="C6163" s="5"/>
    </row>
    <row r="6164" spans="1:4" x14ac:dyDescent="0.2">
      <c r="B6164" s="2" t="s">
        <v>31</v>
      </c>
      <c r="C6164" s="2" t="s">
        <v>32</v>
      </c>
      <c r="D6164" s="9">
        <v>600</v>
      </c>
    </row>
    <row r="6165" spans="1:4" x14ac:dyDescent="0.2">
      <c r="B6165" s="2" t="s">
        <v>40</v>
      </c>
      <c r="C6165" s="2" t="s">
        <v>41</v>
      </c>
      <c r="D6165" s="13">
        <v>400</v>
      </c>
    </row>
    <row r="6166" spans="1:4" x14ac:dyDescent="0.2">
      <c r="B6166" s="2"/>
      <c r="C6166" s="5" t="s">
        <v>123</v>
      </c>
      <c r="D6166" s="9">
        <f>SUM(D6164:D6165)</f>
        <v>1000</v>
      </c>
    </row>
    <row r="6167" spans="1:4" x14ac:dyDescent="0.2">
      <c r="B6167" s="2"/>
      <c r="C6167" s="2"/>
    </row>
    <row r="6168" spans="1:4" x14ac:dyDescent="0.2">
      <c r="B6168" s="27" t="s">
        <v>126</v>
      </c>
      <c r="C6168" s="27"/>
      <c r="D6168" s="11">
        <f>+D6162+D6166</f>
        <v>456275</v>
      </c>
    </row>
    <row r="6170" spans="1:4" x14ac:dyDescent="0.2">
      <c r="B6170" s="2"/>
      <c r="C6170" s="2"/>
    </row>
    <row r="6171" spans="1:4" x14ac:dyDescent="0.2">
      <c r="A6171" s="19" t="s">
        <v>109</v>
      </c>
      <c r="B6171" s="2"/>
      <c r="C6171" s="2"/>
    </row>
    <row r="6173" spans="1:4" x14ac:dyDescent="0.2">
      <c r="B6173" s="2" t="s">
        <v>119</v>
      </c>
      <c r="C6173" s="2" t="s">
        <v>91</v>
      </c>
      <c r="D6173" s="13">
        <v>161614</v>
      </c>
    </row>
    <row r="6174" spans="1:4" x14ac:dyDescent="0.2">
      <c r="B6174" s="2"/>
      <c r="C6174" s="5" t="s">
        <v>120</v>
      </c>
      <c r="D6174" s="9">
        <f>SUM(D6173)</f>
        <v>161614</v>
      </c>
    </row>
    <row r="6175" spans="1:4" x14ac:dyDescent="0.2">
      <c r="B6175" s="2"/>
      <c r="C6175" s="2"/>
    </row>
    <row r="6176" spans="1:4" x14ac:dyDescent="0.2">
      <c r="B6176" s="2" t="s">
        <v>15</v>
      </c>
      <c r="C6176" s="2" t="s">
        <v>16</v>
      </c>
      <c r="D6176" s="9">
        <v>50</v>
      </c>
    </row>
    <row r="6177" spans="1:4" x14ac:dyDescent="0.2">
      <c r="B6177" s="2" t="s">
        <v>21</v>
      </c>
      <c r="C6177" s="2" t="s">
        <v>22</v>
      </c>
      <c r="D6177" s="9">
        <v>150</v>
      </c>
    </row>
    <row r="6178" spans="1:4" x14ac:dyDescent="0.2">
      <c r="B6178" s="2" t="s">
        <v>29</v>
      </c>
      <c r="C6178" s="2" t="s">
        <v>30</v>
      </c>
      <c r="D6178" s="13">
        <v>350</v>
      </c>
    </row>
    <row r="6179" spans="1:4" x14ac:dyDescent="0.2">
      <c r="B6179" s="2"/>
      <c r="C6179" s="5" t="s">
        <v>122</v>
      </c>
      <c r="D6179" s="9">
        <f>SUM(D6176:D6178)</f>
        <v>550</v>
      </c>
    </row>
    <row r="6180" spans="1:4" x14ac:dyDescent="0.2">
      <c r="B6180" s="2"/>
      <c r="C6180" s="2"/>
    </row>
    <row r="6181" spans="1:4" x14ac:dyDescent="0.2">
      <c r="B6181" s="2" t="s">
        <v>31</v>
      </c>
      <c r="C6181" s="2" t="s">
        <v>32</v>
      </c>
      <c r="D6181" s="9">
        <v>100</v>
      </c>
    </row>
    <row r="6182" spans="1:4" x14ac:dyDescent="0.2">
      <c r="B6182" s="2" t="s">
        <v>42</v>
      </c>
      <c r="C6182" s="2" t="s">
        <v>280</v>
      </c>
      <c r="D6182" s="13">
        <v>75</v>
      </c>
    </row>
    <row r="6183" spans="1:4" x14ac:dyDescent="0.2">
      <c r="B6183" s="2"/>
      <c r="C6183" s="5" t="s">
        <v>123</v>
      </c>
      <c r="D6183" s="9">
        <f>SUM(D6181:D6182)</f>
        <v>175</v>
      </c>
    </row>
    <row r="6184" spans="1:4" x14ac:dyDescent="0.2">
      <c r="B6184" s="2"/>
      <c r="C6184" s="2"/>
    </row>
    <row r="6185" spans="1:4" x14ac:dyDescent="0.2">
      <c r="B6185" s="27" t="s">
        <v>127</v>
      </c>
      <c r="C6185" s="27"/>
      <c r="D6185" s="11">
        <f>+D6174+D6179+D6183</f>
        <v>162339</v>
      </c>
    </row>
    <row r="6187" spans="1:4" x14ac:dyDescent="0.2">
      <c r="B6187" s="2"/>
      <c r="C6187" s="2"/>
    </row>
    <row r="6188" spans="1:4" x14ac:dyDescent="0.2">
      <c r="A6188" s="19" t="s">
        <v>111</v>
      </c>
      <c r="B6188" s="2"/>
      <c r="C6188" s="2"/>
    </row>
    <row r="6190" spans="1:4" x14ac:dyDescent="0.2">
      <c r="B6190" s="2" t="s">
        <v>119</v>
      </c>
      <c r="C6190" s="2" t="s">
        <v>91</v>
      </c>
      <c r="D6190" s="13">
        <v>114397</v>
      </c>
    </row>
    <row r="6191" spans="1:4" x14ac:dyDescent="0.2">
      <c r="B6191" s="2"/>
      <c r="C6191" s="5" t="s">
        <v>120</v>
      </c>
      <c r="D6191" s="9">
        <f>SUM(D6190)</f>
        <v>114397</v>
      </c>
    </row>
    <row r="6192" spans="1:4" x14ac:dyDescent="0.2">
      <c r="B6192" s="2"/>
      <c r="C6192" s="2"/>
    </row>
    <row r="6193" spans="1:4" x14ac:dyDescent="0.2">
      <c r="B6193" s="2" t="s">
        <v>29</v>
      </c>
      <c r="C6193" s="2" t="s">
        <v>30</v>
      </c>
      <c r="D6193" s="13">
        <v>800</v>
      </c>
    </row>
    <row r="6194" spans="1:4" x14ac:dyDescent="0.2">
      <c r="B6194" s="2"/>
      <c r="C6194" s="5" t="s">
        <v>122</v>
      </c>
      <c r="D6194" s="9">
        <f>SUM(D6193)</f>
        <v>800</v>
      </c>
    </row>
    <row r="6195" spans="1:4" x14ac:dyDescent="0.2">
      <c r="B6195" s="2"/>
      <c r="C6195" s="2"/>
    </row>
    <row r="6196" spans="1:4" x14ac:dyDescent="0.2">
      <c r="B6196" s="27" t="s">
        <v>129</v>
      </c>
      <c r="C6196" s="27"/>
      <c r="D6196" s="11">
        <f>+D6191+D6194</f>
        <v>115197</v>
      </c>
    </row>
    <row r="6198" spans="1:4" x14ac:dyDescent="0.2">
      <c r="B6198" s="2"/>
      <c r="C6198" s="2"/>
    </row>
    <row r="6199" spans="1:4" x14ac:dyDescent="0.2">
      <c r="A6199" s="19" t="s">
        <v>90</v>
      </c>
      <c r="B6199" s="2"/>
      <c r="C6199" s="2"/>
    </row>
    <row r="6201" spans="1:4" x14ac:dyDescent="0.2">
      <c r="B6201" s="2" t="s">
        <v>119</v>
      </c>
      <c r="C6201" s="2" t="s">
        <v>91</v>
      </c>
      <c r="D6201" s="13">
        <v>1066</v>
      </c>
    </row>
    <row r="6202" spans="1:4" x14ac:dyDescent="0.2">
      <c r="B6202" s="2"/>
      <c r="C6202" s="5" t="s">
        <v>120</v>
      </c>
      <c r="D6202" s="9">
        <f>SUM(D6201)</f>
        <v>1066</v>
      </c>
    </row>
    <row r="6203" spans="1:4" x14ac:dyDescent="0.2">
      <c r="B6203" s="2"/>
      <c r="C6203" s="2"/>
    </row>
    <row r="6204" spans="1:4" x14ac:dyDescent="0.2">
      <c r="B6204" s="27" t="s">
        <v>130</v>
      </c>
      <c r="C6204" s="27"/>
      <c r="D6204" s="11">
        <f>+D6202</f>
        <v>1066</v>
      </c>
    </row>
    <row r="6206" spans="1:4" x14ac:dyDescent="0.2">
      <c r="B6206" s="2"/>
      <c r="C6206" s="2"/>
    </row>
    <row r="6207" spans="1:4" x14ac:dyDescent="0.2">
      <c r="A6207" s="19" t="s">
        <v>102</v>
      </c>
      <c r="B6207" s="2"/>
      <c r="C6207" s="2"/>
    </row>
    <row r="6209" spans="2:7" x14ac:dyDescent="0.2">
      <c r="B6209" s="2" t="s">
        <v>3</v>
      </c>
      <c r="C6209" s="2" t="s">
        <v>4</v>
      </c>
      <c r="D6209" s="9">
        <v>1000</v>
      </c>
    </row>
    <row r="6210" spans="2:7" x14ac:dyDescent="0.2">
      <c r="B6210" s="2" t="s">
        <v>65</v>
      </c>
      <c r="C6210" s="2" t="s">
        <v>66</v>
      </c>
      <c r="D6210" s="9">
        <v>15000</v>
      </c>
    </row>
    <row r="6211" spans="2:7" x14ac:dyDescent="0.2">
      <c r="B6211" s="2" t="s">
        <v>7</v>
      </c>
      <c r="C6211" s="2" t="s">
        <v>8</v>
      </c>
      <c r="D6211" s="9">
        <v>12200</v>
      </c>
    </row>
    <row r="6212" spans="2:7" x14ac:dyDescent="0.2">
      <c r="B6212" s="2" t="s">
        <v>67</v>
      </c>
      <c r="C6212" s="2" t="s">
        <v>68</v>
      </c>
      <c r="D6212" s="9">
        <v>150713</v>
      </c>
    </row>
    <row r="6213" spans="2:7" x14ac:dyDescent="0.2">
      <c r="B6213" s="2" t="s">
        <v>69</v>
      </c>
      <c r="C6213" s="2" t="s">
        <v>70</v>
      </c>
      <c r="D6213" s="13">
        <v>9300</v>
      </c>
    </row>
    <row r="6214" spans="2:7" x14ac:dyDescent="0.2">
      <c r="B6214" s="2"/>
      <c r="C6214" s="5" t="s">
        <v>121</v>
      </c>
      <c r="D6214" s="9">
        <f>SUM(D6209:D6213)</f>
        <v>188213</v>
      </c>
      <c r="F6214" s="12"/>
      <c r="G6214" s="12"/>
    </row>
    <row r="6215" spans="2:7" x14ac:dyDescent="0.2">
      <c r="B6215" s="2"/>
      <c r="C6215" s="2"/>
    </row>
    <row r="6216" spans="2:7" x14ac:dyDescent="0.2">
      <c r="B6216" s="2" t="s">
        <v>71</v>
      </c>
      <c r="C6216" s="2" t="s">
        <v>72</v>
      </c>
      <c r="D6216" s="13">
        <v>12000</v>
      </c>
    </row>
    <row r="6217" spans="2:7" x14ac:dyDescent="0.2">
      <c r="B6217" s="2"/>
      <c r="C6217" s="5" t="s">
        <v>122</v>
      </c>
      <c r="D6217" s="9">
        <f>SUM(D6216:D6216)</f>
        <v>12000</v>
      </c>
    </row>
    <row r="6218" spans="2:7" x14ac:dyDescent="0.2">
      <c r="B6218" s="2"/>
      <c r="C6218" s="2"/>
    </row>
    <row r="6219" spans="2:7" x14ac:dyDescent="0.2">
      <c r="B6219" s="27" t="s">
        <v>131</v>
      </c>
      <c r="C6219" s="27"/>
      <c r="D6219" s="11">
        <f>+D6214+D6217</f>
        <v>200213</v>
      </c>
    </row>
    <row r="6221" spans="2:7" ht="16.5" thickBot="1" x14ac:dyDescent="0.3">
      <c r="B6221" s="31" t="s">
        <v>215</v>
      </c>
      <c r="C6221" s="31"/>
      <c r="D6221" s="6">
        <f>+D6133+D6148+D6168+D6185+D6196+D6204+D6219+D6156</f>
        <v>5712319</v>
      </c>
    </row>
    <row r="6222" spans="2:7" ht="13.5" thickTop="1" x14ac:dyDescent="0.2"/>
    <row r="6224" spans="2:7" ht="13.5" thickBot="1" x14ac:dyDescent="0.25">
      <c r="B6224" s="2"/>
      <c r="C6224" s="2"/>
    </row>
    <row r="6225" spans="1:6" ht="18.75" thickBot="1" x14ac:dyDescent="0.3">
      <c r="A6225" s="28" t="s">
        <v>193</v>
      </c>
      <c r="B6225" s="29"/>
      <c r="C6225" s="29"/>
      <c r="D6225" s="30"/>
    </row>
    <row r="6226" spans="1:6" ht="18" x14ac:dyDescent="0.25">
      <c r="A6226" s="3"/>
      <c r="B6226" s="3"/>
      <c r="C6226" s="3"/>
      <c r="D6226" s="37"/>
    </row>
    <row r="6227" spans="1:6" x14ac:dyDescent="0.2">
      <c r="A6227" s="19" t="s">
        <v>105</v>
      </c>
      <c r="B6227" s="2"/>
      <c r="C6227" s="2"/>
    </row>
    <row r="6229" spans="1:6" x14ac:dyDescent="0.2">
      <c r="B6229" s="2" t="s">
        <v>119</v>
      </c>
      <c r="C6229" s="2" t="s">
        <v>91</v>
      </c>
      <c r="D6229" s="4">
        <v>4982433</v>
      </c>
    </row>
    <row r="6230" spans="1:6" x14ac:dyDescent="0.2">
      <c r="B6230" s="2"/>
      <c r="C6230" s="5" t="s">
        <v>120</v>
      </c>
      <c r="D6230" s="9">
        <f>SUM(D6229)</f>
        <v>4982433</v>
      </c>
    </row>
    <row r="6231" spans="1:6" x14ac:dyDescent="0.2">
      <c r="B6231" s="2"/>
      <c r="C6231" s="2"/>
    </row>
    <row r="6232" spans="1:6" x14ac:dyDescent="0.2">
      <c r="B6232" s="2" t="s">
        <v>1</v>
      </c>
      <c r="C6232" s="2" t="s">
        <v>2</v>
      </c>
      <c r="D6232" s="9">
        <v>750</v>
      </c>
    </row>
    <row r="6233" spans="1:6" x14ac:dyDescent="0.2">
      <c r="B6233" s="2" t="s">
        <v>11</v>
      </c>
      <c r="C6233" s="2" t="s">
        <v>12</v>
      </c>
      <c r="D6233" s="13">
        <v>8071</v>
      </c>
    </row>
    <row r="6234" spans="1:6" x14ac:dyDescent="0.2">
      <c r="B6234" s="2"/>
      <c r="C6234" s="5" t="s">
        <v>121</v>
      </c>
      <c r="D6234" s="9">
        <f>SUM(D6232:D6233)</f>
        <v>8821</v>
      </c>
      <c r="E6234" s="12"/>
      <c r="F6234" s="12"/>
    </row>
    <row r="6235" spans="1:6" x14ac:dyDescent="0.2">
      <c r="B6235" s="2"/>
      <c r="C6235" s="2"/>
    </row>
    <row r="6236" spans="1:6" x14ac:dyDescent="0.2">
      <c r="B6236" s="2" t="s">
        <v>57</v>
      </c>
      <c r="C6236" s="2" t="s">
        <v>58</v>
      </c>
      <c r="D6236" s="9">
        <v>505</v>
      </c>
    </row>
    <row r="6237" spans="1:6" x14ac:dyDescent="0.2">
      <c r="B6237" s="2" t="s">
        <v>25</v>
      </c>
      <c r="C6237" s="2" t="s">
        <v>26</v>
      </c>
      <c r="D6237" s="9">
        <v>2000</v>
      </c>
    </row>
    <row r="6238" spans="1:6" x14ac:dyDescent="0.2">
      <c r="B6238" s="2" t="s">
        <v>29</v>
      </c>
      <c r="C6238" s="2" t="s">
        <v>30</v>
      </c>
      <c r="D6238" s="13">
        <v>50539</v>
      </c>
    </row>
    <row r="6239" spans="1:6" x14ac:dyDescent="0.2">
      <c r="B6239" s="2"/>
      <c r="C6239" s="5" t="s">
        <v>122</v>
      </c>
      <c r="D6239" s="9">
        <f>SUM(D6236:D6238)</f>
        <v>53044</v>
      </c>
    </row>
    <row r="6240" spans="1:6" x14ac:dyDescent="0.2">
      <c r="B6240" s="2"/>
      <c r="C6240" s="5"/>
    </row>
    <row r="6241" spans="1:4" x14ac:dyDescent="0.2">
      <c r="B6241" s="2" t="s">
        <v>31</v>
      </c>
      <c r="C6241" s="7" t="s">
        <v>32</v>
      </c>
      <c r="D6241" s="13">
        <v>1000</v>
      </c>
    </row>
    <row r="6242" spans="1:4" x14ac:dyDescent="0.2">
      <c r="B6242" s="2"/>
      <c r="C6242" s="5" t="s">
        <v>123</v>
      </c>
      <c r="D6242" s="9">
        <f>SUM(D6240:D6241)</f>
        <v>1000</v>
      </c>
    </row>
    <row r="6243" spans="1:4" x14ac:dyDescent="0.2">
      <c r="B6243" s="2"/>
      <c r="C6243" s="2"/>
    </row>
    <row r="6244" spans="1:4" x14ac:dyDescent="0.2">
      <c r="B6244" s="27" t="s">
        <v>114</v>
      </c>
      <c r="C6244" s="27"/>
      <c r="D6244" s="11">
        <f>+D6230+D6234+D6239+D6242</f>
        <v>5045298</v>
      </c>
    </row>
    <row r="6246" spans="1:4" x14ac:dyDescent="0.2">
      <c r="B6246" s="2"/>
      <c r="C6246" s="2"/>
    </row>
    <row r="6247" spans="1:4" x14ac:dyDescent="0.2">
      <c r="A6247" s="19" t="s">
        <v>106</v>
      </c>
      <c r="B6247" s="2"/>
      <c r="C6247" s="2"/>
    </row>
    <row r="6249" spans="1:4" x14ac:dyDescent="0.2">
      <c r="B6249" s="2" t="s">
        <v>119</v>
      </c>
      <c r="C6249" s="2" t="s">
        <v>91</v>
      </c>
      <c r="D6249" s="13">
        <v>76304</v>
      </c>
    </row>
    <row r="6250" spans="1:4" x14ac:dyDescent="0.2">
      <c r="B6250" s="2"/>
      <c r="C6250" s="5" t="s">
        <v>120</v>
      </c>
      <c r="D6250" s="9">
        <f>SUM(D6249)</f>
        <v>76304</v>
      </c>
    </row>
    <row r="6251" spans="1:4" x14ac:dyDescent="0.2">
      <c r="B6251" s="2"/>
      <c r="C6251" s="2"/>
    </row>
    <row r="6252" spans="1:4" x14ac:dyDescent="0.2">
      <c r="B6252" s="2" t="s">
        <v>1</v>
      </c>
      <c r="C6252" s="2" t="s">
        <v>2</v>
      </c>
      <c r="D6252" s="13">
        <v>250</v>
      </c>
    </row>
    <row r="6253" spans="1:4" x14ac:dyDescent="0.2">
      <c r="B6253" s="2"/>
      <c r="C6253" s="5" t="s">
        <v>121</v>
      </c>
      <c r="D6253" s="9">
        <f>SUM(D6252)</f>
        <v>250</v>
      </c>
    </row>
    <row r="6254" spans="1:4" x14ac:dyDescent="0.2">
      <c r="B6254" s="2"/>
      <c r="C6254" s="2"/>
    </row>
    <row r="6255" spans="1:4" x14ac:dyDescent="0.2">
      <c r="B6255" s="2" t="s">
        <v>29</v>
      </c>
      <c r="C6255" s="2" t="s">
        <v>30</v>
      </c>
      <c r="D6255" s="13">
        <v>8000</v>
      </c>
    </row>
    <row r="6256" spans="1:4" x14ac:dyDescent="0.2">
      <c r="B6256" s="2"/>
      <c r="C6256" s="5" t="s">
        <v>122</v>
      </c>
      <c r="D6256" s="9">
        <f>SUM(D6255)</f>
        <v>8000</v>
      </c>
    </row>
    <row r="6257" spans="1:4" x14ac:dyDescent="0.2">
      <c r="B6257" s="2"/>
      <c r="C6257" s="2"/>
    </row>
    <row r="6258" spans="1:4" x14ac:dyDescent="0.2">
      <c r="B6258" s="27" t="s">
        <v>113</v>
      </c>
      <c r="C6258" s="27"/>
      <c r="D6258" s="11">
        <f>+D6250+D6253+D6256</f>
        <v>84554</v>
      </c>
    </row>
    <row r="6260" spans="1:4" x14ac:dyDescent="0.2">
      <c r="B6260" s="2"/>
      <c r="C6260" s="2"/>
    </row>
    <row r="6261" spans="1:4" x14ac:dyDescent="0.2">
      <c r="A6261" s="10" t="s">
        <v>107</v>
      </c>
      <c r="B6261" s="2"/>
      <c r="C6261" s="2"/>
    </row>
    <row r="6263" spans="1:4" x14ac:dyDescent="0.2">
      <c r="B6263" s="2" t="s">
        <v>31</v>
      </c>
      <c r="C6263" s="7" t="s">
        <v>32</v>
      </c>
      <c r="D6263" s="13">
        <v>1500</v>
      </c>
    </row>
    <row r="6264" spans="1:4" x14ac:dyDescent="0.2">
      <c r="B6264" s="2"/>
      <c r="C6264" s="5" t="s">
        <v>123</v>
      </c>
      <c r="D6264" s="9">
        <f>SUM(D6263:D6263)</f>
        <v>1500</v>
      </c>
    </row>
    <row r="6265" spans="1:4" x14ac:dyDescent="0.2">
      <c r="B6265" s="2"/>
      <c r="C6265" s="5"/>
    </row>
    <row r="6266" spans="1:4" x14ac:dyDescent="0.2">
      <c r="B6266" s="27" t="s">
        <v>125</v>
      </c>
      <c r="C6266" s="27"/>
      <c r="D6266" s="11">
        <f>+D6264</f>
        <v>1500</v>
      </c>
    </row>
    <row r="6267" spans="1:4" x14ac:dyDescent="0.2">
      <c r="B6267" s="2"/>
      <c r="C6267" s="2"/>
    </row>
    <row r="6268" spans="1:4" x14ac:dyDescent="0.2">
      <c r="B6268" s="2"/>
      <c r="C6268" s="2"/>
    </row>
    <row r="6269" spans="1:4" x14ac:dyDescent="0.2">
      <c r="A6269" s="19" t="s">
        <v>108</v>
      </c>
      <c r="B6269" s="2"/>
      <c r="C6269" s="2"/>
    </row>
    <row r="6271" spans="1:4" x14ac:dyDescent="0.2">
      <c r="B6271" s="2" t="s">
        <v>119</v>
      </c>
      <c r="C6271" s="2" t="s">
        <v>91</v>
      </c>
      <c r="D6271" s="13">
        <v>412655</v>
      </c>
    </row>
    <row r="6272" spans="1:4" x14ac:dyDescent="0.2">
      <c r="B6272" s="2"/>
      <c r="C6272" s="5" t="s">
        <v>120</v>
      </c>
      <c r="D6272" s="9">
        <f>SUM(D6271)</f>
        <v>412655</v>
      </c>
    </row>
    <row r="6273" spans="1:4" x14ac:dyDescent="0.2">
      <c r="B6273" s="2"/>
      <c r="C6273" s="2"/>
    </row>
    <row r="6274" spans="1:4" x14ac:dyDescent="0.2">
      <c r="B6274" s="2" t="s">
        <v>29</v>
      </c>
      <c r="C6274" s="2" t="s">
        <v>30</v>
      </c>
      <c r="D6274" s="13">
        <v>5000</v>
      </c>
    </row>
    <row r="6275" spans="1:4" x14ac:dyDescent="0.2">
      <c r="B6275" s="2"/>
      <c r="C6275" s="5" t="s">
        <v>122</v>
      </c>
      <c r="D6275" s="9">
        <f>SUM(D6274)</f>
        <v>5000</v>
      </c>
    </row>
    <row r="6276" spans="1:4" x14ac:dyDescent="0.2">
      <c r="B6276" s="2"/>
      <c r="C6276" s="5"/>
    </row>
    <row r="6277" spans="1:4" x14ac:dyDescent="0.2">
      <c r="B6277" s="2" t="s">
        <v>40</v>
      </c>
      <c r="C6277" s="2" t="s">
        <v>41</v>
      </c>
      <c r="D6277" s="13">
        <v>1000</v>
      </c>
    </row>
    <row r="6278" spans="1:4" x14ac:dyDescent="0.2">
      <c r="B6278" s="2"/>
      <c r="C6278" s="5" t="s">
        <v>123</v>
      </c>
      <c r="D6278" s="9">
        <f>SUM(D6276:D6277)</f>
        <v>1000</v>
      </c>
    </row>
    <row r="6279" spans="1:4" x14ac:dyDescent="0.2">
      <c r="B6279" s="2"/>
      <c r="C6279" s="2"/>
    </row>
    <row r="6280" spans="1:4" x14ac:dyDescent="0.2">
      <c r="B6280" s="27" t="s">
        <v>126</v>
      </c>
      <c r="C6280" s="27"/>
      <c r="D6280" s="11">
        <f>+D6272+D6275+D6278</f>
        <v>418655</v>
      </c>
    </row>
    <row r="6282" spans="1:4" x14ac:dyDescent="0.2">
      <c r="B6282" s="2"/>
      <c r="C6282" s="2"/>
    </row>
    <row r="6283" spans="1:4" x14ac:dyDescent="0.2">
      <c r="A6283" s="19" t="s">
        <v>109</v>
      </c>
      <c r="B6283" s="2"/>
      <c r="C6283" s="2"/>
    </row>
    <row r="6285" spans="1:4" x14ac:dyDescent="0.2">
      <c r="B6285" s="2" t="s">
        <v>119</v>
      </c>
      <c r="C6285" s="2" t="s">
        <v>91</v>
      </c>
      <c r="D6285" s="13">
        <v>252920</v>
      </c>
    </row>
    <row r="6286" spans="1:4" x14ac:dyDescent="0.2">
      <c r="B6286" s="2"/>
      <c r="C6286" s="5" t="s">
        <v>120</v>
      </c>
      <c r="D6286" s="9">
        <f>SUM(D6285)</f>
        <v>252920</v>
      </c>
    </row>
    <row r="6287" spans="1:4" x14ac:dyDescent="0.2">
      <c r="B6287" s="2"/>
      <c r="C6287" s="2"/>
    </row>
    <row r="6288" spans="1:4" x14ac:dyDescent="0.2">
      <c r="B6288" s="2" t="s">
        <v>15</v>
      </c>
      <c r="C6288" s="2" t="s">
        <v>16</v>
      </c>
      <c r="D6288" s="9">
        <v>50</v>
      </c>
    </row>
    <row r="6289" spans="1:4" x14ac:dyDescent="0.2">
      <c r="B6289" s="2" t="s">
        <v>21</v>
      </c>
      <c r="C6289" s="2" t="s">
        <v>22</v>
      </c>
      <c r="D6289" s="9">
        <v>150</v>
      </c>
    </row>
    <row r="6290" spans="1:4" x14ac:dyDescent="0.2">
      <c r="B6290" s="2" t="s">
        <v>29</v>
      </c>
      <c r="C6290" s="2" t="s">
        <v>30</v>
      </c>
      <c r="D6290" s="13">
        <v>350</v>
      </c>
    </row>
    <row r="6291" spans="1:4" x14ac:dyDescent="0.2">
      <c r="B6291" s="2"/>
      <c r="C6291" s="5" t="s">
        <v>122</v>
      </c>
      <c r="D6291" s="9">
        <f>SUM(D6288:D6290)</f>
        <v>550</v>
      </c>
    </row>
    <row r="6292" spans="1:4" x14ac:dyDescent="0.2">
      <c r="B6292" s="2"/>
      <c r="C6292" s="2"/>
    </row>
    <row r="6293" spans="1:4" x14ac:dyDescent="0.2">
      <c r="B6293" s="2" t="s">
        <v>31</v>
      </c>
      <c r="C6293" s="2" t="s">
        <v>32</v>
      </c>
      <c r="D6293" s="9">
        <v>100</v>
      </c>
    </row>
    <row r="6294" spans="1:4" x14ac:dyDescent="0.2">
      <c r="B6294" s="2" t="s">
        <v>42</v>
      </c>
      <c r="C6294" s="2" t="s">
        <v>280</v>
      </c>
      <c r="D6294" s="13">
        <v>75</v>
      </c>
    </row>
    <row r="6295" spans="1:4" x14ac:dyDescent="0.2">
      <c r="B6295" s="2"/>
      <c r="C6295" s="5" t="s">
        <v>123</v>
      </c>
      <c r="D6295" s="9">
        <f>SUM(D6293:D6294)</f>
        <v>175</v>
      </c>
    </row>
    <row r="6296" spans="1:4" x14ac:dyDescent="0.2">
      <c r="B6296" s="2"/>
      <c r="C6296" s="2"/>
    </row>
    <row r="6297" spans="1:4" x14ac:dyDescent="0.2">
      <c r="B6297" s="27" t="s">
        <v>127</v>
      </c>
      <c r="C6297" s="27"/>
      <c r="D6297" s="11">
        <f>+D6286++D6291+D6295</f>
        <v>253645</v>
      </c>
    </row>
    <row r="6299" spans="1:4" x14ac:dyDescent="0.2">
      <c r="B6299" s="2"/>
      <c r="C6299" s="2"/>
    </row>
    <row r="6300" spans="1:4" x14ac:dyDescent="0.2">
      <c r="A6300" s="19" t="s">
        <v>111</v>
      </c>
      <c r="B6300" s="2"/>
      <c r="C6300" s="2"/>
    </row>
    <row r="6302" spans="1:4" x14ac:dyDescent="0.2">
      <c r="B6302" s="2" t="s">
        <v>119</v>
      </c>
      <c r="C6302" s="2" t="s">
        <v>91</v>
      </c>
      <c r="D6302" s="13">
        <v>97705</v>
      </c>
    </row>
    <row r="6303" spans="1:4" x14ac:dyDescent="0.2">
      <c r="B6303" s="2"/>
      <c r="C6303" s="5" t="s">
        <v>120</v>
      </c>
      <c r="D6303" s="9">
        <f>SUM(D6302)</f>
        <v>97705</v>
      </c>
    </row>
    <row r="6304" spans="1:4" x14ac:dyDescent="0.2">
      <c r="B6304" s="2"/>
      <c r="C6304" s="2"/>
    </row>
    <row r="6305" spans="1:4" x14ac:dyDescent="0.2">
      <c r="B6305" s="2" t="s">
        <v>29</v>
      </c>
      <c r="C6305" s="2" t="s">
        <v>30</v>
      </c>
      <c r="D6305" s="13">
        <v>800</v>
      </c>
    </row>
    <row r="6306" spans="1:4" x14ac:dyDescent="0.2">
      <c r="B6306" s="2"/>
      <c r="C6306" s="5" t="s">
        <v>122</v>
      </c>
      <c r="D6306" s="9">
        <f>SUM(D6305)</f>
        <v>800</v>
      </c>
    </row>
    <row r="6307" spans="1:4" x14ac:dyDescent="0.2">
      <c r="B6307" s="2"/>
      <c r="C6307" s="2"/>
    </row>
    <row r="6308" spans="1:4" x14ac:dyDescent="0.2">
      <c r="B6308" s="27" t="s">
        <v>129</v>
      </c>
      <c r="C6308" s="27"/>
      <c r="D6308" s="11">
        <f>+D6303+D6306</f>
        <v>98505</v>
      </c>
    </row>
    <row r="6310" spans="1:4" x14ac:dyDescent="0.2">
      <c r="B6310" s="2"/>
      <c r="C6310" s="2"/>
    </row>
    <row r="6311" spans="1:4" x14ac:dyDescent="0.2">
      <c r="A6311" s="19" t="s">
        <v>90</v>
      </c>
      <c r="B6311" s="2"/>
      <c r="C6311" s="2"/>
    </row>
    <row r="6313" spans="1:4" x14ac:dyDescent="0.2">
      <c r="B6313" s="2" t="s">
        <v>119</v>
      </c>
      <c r="C6313" s="2" t="s">
        <v>91</v>
      </c>
      <c r="D6313" s="13">
        <v>1066</v>
      </c>
    </row>
    <row r="6314" spans="1:4" x14ac:dyDescent="0.2">
      <c r="B6314" s="2"/>
      <c r="C6314" s="5" t="s">
        <v>120</v>
      </c>
      <c r="D6314" s="9">
        <f>SUM(D6313)</f>
        <v>1066</v>
      </c>
    </row>
    <row r="6315" spans="1:4" x14ac:dyDescent="0.2">
      <c r="B6315" s="2"/>
      <c r="C6315" s="2"/>
    </row>
    <row r="6316" spans="1:4" x14ac:dyDescent="0.2">
      <c r="B6316" s="27" t="s">
        <v>130</v>
      </c>
      <c r="C6316" s="27"/>
      <c r="D6316" s="11">
        <f>+D6314</f>
        <v>1066</v>
      </c>
    </row>
    <row r="6318" spans="1:4" x14ac:dyDescent="0.2">
      <c r="B6318" s="2"/>
      <c r="C6318" s="2"/>
    </row>
    <row r="6319" spans="1:4" x14ac:dyDescent="0.2">
      <c r="A6319" s="19" t="s">
        <v>102</v>
      </c>
      <c r="B6319" s="2"/>
      <c r="C6319" s="2"/>
    </row>
    <row r="6321" spans="1:7" x14ac:dyDescent="0.2">
      <c r="B6321" s="2" t="s">
        <v>3</v>
      </c>
      <c r="C6321" s="2" t="s">
        <v>4</v>
      </c>
      <c r="D6321" s="9">
        <v>1000</v>
      </c>
    </row>
    <row r="6322" spans="1:7" x14ac:dyDescent="0.2">
      <c r="B6322" s="2" t="s">
        <v>65</v>
      </c>
      <c r="C6322" s="2" t="s">
        <v>66</v>
      </c>
      <c r="D6322" s="9">
        <v>14500</v>
      </c>
    </row>
    <row r="6323" spans="1:7" x14ac:dyDescent="0.2">
      <c r="B6323" s="2" t="s">
        <v>7</v>
      </c>
      <c r="C6323" s="2" t="s">
        <v>8</v>
      </c>
      <c r="D6323" s="9">
        <v>20000</v>
      </c>
    </row>
    <row r="6324" spans="1:7" x14ac:dyDescent="0.2">
      <c r="B6324" s="2" t="s">
        <v>67</v>
      </c>
      <c r="C6324" s="2" t="s">
        <v>68</v>
      </c>
      <c r="D6324" s="9">
        <v>113714</v>
      </c>
    </row>
    <row r="6325" spans="1:7" x14ac:dyDescent="0.2">
      <c r="B6325" s="2" t="s">
        <v>69</v>
      </c>
      <c r="C6325" s="2" t="s">
        <v>70</v>
      </c>
      <c r="D6325" s="13">
        <v>5000</v>
      </c>
    </row>
    <row r="6326" spans="1:7" x14ac:dyDescent="0.2">
      <c r="B6326" s="2"/>
      <c r="C6326" s="5" t="s">
        <v>121</v>
      </c>
      <c r="D6326" s="9">
        <f>SUM(D6321:D6325)</f>
        <v>154214</v>
      </c>
      <c r="F6326" s="12"/>
      <c r="G6326" s="12"/>
    </row>
    <row r="6327" spans="1:7" x14ac:dyDescent="0.2">
      <c r="B6327" s="2"/>
      <c r="C6327" s="2"/>
    </row>
    <row r="6328" spans="1:7" x14ac:dyDescent="0.2">
      <c r="B6328" s="2" t="s">
        <v>71</v>
      </c>
      <c r="C6328" s="2" t="s">
        <v>72</v>
      </c>
      <c r="D6328" s="13">
        <v>15000</v>
      </c>
    </row>
    <row r="6329" spans="1:7" x14ac:dyDescent="0.2">
      <c r="B6329" s="2"/>
      <c r="C6329" s="5" t="s">
        <v>122</v>
      </c>
      <c r="D6329" s="9">
        <f>SUM(D6328:D6328)</f>
        <v>15000</v>
      </c>
    </row>
    <row r="6330" spans="1:7" x14ac:dyDescent="0.2">
      <c r="B6330" s="2"/>
      <c r="C6330" s="2"/>
    </row>
    <row r="6331" spans="1:7" x14ac:dyDescent="0.2">
      <c r="B6331" s="27" t="s">
        <v>131</v>
      </c>
      <c r="C6331" s="27"/>
      <c r="D6331" s="11">
        <f>+D6326+D6329</f>
        <v>169214</v>
      </c>
    </row>
    <row r="6333" spans="1:7" ht="16.5" thickBot="1" x14ac:dyDescent="0.3">
      <c r="B6333" s="31" t="s">
        <v>214</v>
      </c>
      <c r="C6333" s="31"/>
      <c r="D6333" s="6">
        <f>+D6244+D6258+D6280+D6297+D6308+D6316+D6331+D6266</f>
        <v>6072437</v>
      </c>
    </row>
    <row r="6334" spans="1:7" ht="13.5" thickTop="1" x14ac:dyDescent="0.2"/>
    <row r="6335" spans="1:7" ht="13.5" thickBot="1" x14ac:dyDescent="0.25">
      <c r="B6335" s="2"/>
      <c r="C6335" s="2"/>
    </row>
    <row r="6336" spans="1:7" ht="18.75" thickBot="1" x14ac:dyDescent="0.3">
      <c r="A6336" s="28" t="s">
        <v>192</v>
      </c>
      <c r="B6336" s="29"/>
      <c r="C6336" s="29"/>
      <c r="D6336" s="30"/>
    </row>
    <row r="6337" spans="1:6" ht="18" x14ac:dyDescent="0.25">
      <c r="A6337" s="3"/>
      <c r="B6337" s="3"/>
      <c r="C6337" s="3"/>
      <c r="D6337" s="37"/>
    </row>
    <row r="6338" spans="1:6" x14ac:dyDescent="0.2">
      <c r="A6338" s="19" t="s">
        <v>105</v>
      </c>
      <c r="B6338" s="2"/>
      <c r="C6338" s="2"/>
    </row>
    <row r="6340" spans="1:6" x14ac:dyDescent="0.2">
      <c r="B6340" s="2" t="s">
        <v>119</v>
      </c>
      <c r="C6340" s="2" t="s">
        <v>91</v>
      </c>
      <c r="D6340" s="4">
        <v>6137520</v>
      </c>
    </row>
    <row r="6341" spans="1:6" x14ac:dyDescent="0.2">
      <c r="B6341" s="2"/>
      <c r="C6341" s="5" t="s">
        <v>120</v>
      </c>
      <c r="D6341" s="9">
        <f>SUM(D6340)</f>
        <v>6137520</v>
      </c>
    </row>
    <row r="6342" spans="1:6" x14ac:dyDescent="0.2">
      <c r="B6342" s="2"/>
      <c r="C6342" s="2"/>
    </row>
    <row r="6343" spans="1:6" x14ac:dyDescent="0.2">
      <c r="B6343" s="2" t="s">
        <v>1</v>
      </c>
      <c r="C6343" s="2" t="s">
        <v>2</v>
      </c>
      <c r="D6343" s="9">
        <v>750</v>
      </c>
    </row>
    <row r="6344" spans="1:6" x14ac:dyDescent="0.2">
      <c r="B6344" s="2" t="s">
        <v>11</v>
      </c>
      <c r="C6344" s="2" t="s">
        <v>12</v>
      </c>
      <c r="D6344" s="13">
        <v>13671</v>
      </c>
    </row>
    <row r="6345" spans="1:6" x14ac:dyDescent="0.2">
      <c r="B6345" s="2"/>
      <c r="C6345" s="5" t="s">
        <v>121</v>
      </c>
      <c r="D6345" s="9">
        <f>SUM(D6343:D6344)</f>
        <v>14421</v>
      </c>
      <c r="E6345" s="12"/>
      <c r="F6345" s="12"/>
    </row>
    <row r="6346" spans="1:6" x14ac:dyDescent="0.2">
      <c r="B6346" s="2"/>
      <c r="C6346" s="2"/>
    </row>
    <row r="6347" spans="1:6" x14ac:dyDescent="0.2">
      <c r="B6347" s="2" t="s">
        <v>15</v>
      </c>
      <c r="C6347" s="2" t="s">
        <v>16</v>
      </c>
      <c r="D6347" s="9">
        <v>5000</v>
      </c>
    </row>
    <row r="6348" spans="1:6" x14ac:dyDescent="0.2">
      <c r="B6348" s="2" t="s">
        <v>57</v>
      </c>
      <c r="C6348" s="2" t="s">
        <v>58</v>
      </c>
      <c r="D6348" s="9">
        <v>640</v>
      </c>
    </row>
    <row r="6349" spans="1:6" x14ac:dyDescent="0.2">
      <c r="B6349" s="2" t="s">
        <v>25</v>
      </c>
      <c r="C6349" s="2" t="s">
        <v>26</v>
      </c>
      <c r="D6349" s="9">
        <v>5000</v>
      </c>
    </row>
    <row r="6350" spans="1:6" x14ac:dyDescent="0.2">
      <c r="B6350" s="2" t="s">
        <v>29</v>
      </c>
      <c r="C6350" s="2" t="s">
        <v>30</v>
      </c>
      <c r="D6350" s="13">
        <v>47155</v>
      </c>
    </row>
    <row r="6351" spans="1:6" x14ac:dyDescent="0.2">
      <c r="B6351" s="2"/>
      <c r="C6351" s="5" t="s">
        <v>122</v>
      </c>
      <c r="D6351" s="9">
        <f>SUM(D6347:D6350)</f>
        <v>57795</v>
      </c>
    </row>
    <row r="6352" spans="1:6" x14ac:dyDescent="0.2">
      <c r="B6352" s="2"/>
      <c r="C6352" s="2"/>
    </row>
    <row r="6353" spans="1:6" x14ac:dyDescent="0.2">
      <c r="B6353" s="2" t="s">
        <v>33</v>
      </c>
      <c r="C6353" s="2" t="s">
        <v>34</v>
      </c>
      <c r="D6353" s="13">
        <v>4500</v>
      </c>
    </row>
    <row r="6354" spans="1:6" x14ac:dyDescent="0.2">
      <c r="B6354" s="2"/>
      <c r="C6354" s="5" t="s">
        <v>123</v>
      </c>
      <c r="D6354" s="9">
        <f>SUM(D6353:D6353)</f>
        <v>4500</v>
      </c>
    </row>
    <row r="6355" spans="1:6" x14ac:dyDescent="0.2">
      <c r="B6355" s="2"/>
      <c r="C6355" s="2"/>
    </row>
    <row r="6356" spans="1:6" x14ac:dyDescent="0.2">
      <c r="B6356" s="27" t="s">
        <v>114</v>
      </c>
      <c r="C6356" s="27"/>
      <c r="D6356" s="11">
        <f>+D6341+D6345+D6351+D6354</f>
        <v>6214236</v>
      </c>
    </row>
    <row r="6358" spans="1:6" x14ac:dyDescent="0.2">
      <c r="B6358" s="2"/>
      <c r="C6358" s="2"/>
    </row>
    <row r="6359" spans="1:6" x14ac:dyDescent="0.2">
      <c r="A6359" s="19" t="s">
        <v>106</v>
      </c>
      <c r="B6359" s="2"/>
      <c r="C6359" s="2"/>
    </row>
    <row r="6361" spans="1:6" x14ac:dyDescent="0.2">
      <c r="B6361" s="2" t="s">
        <v>119</v>
      </c>
      <c r="C6361" s="2" t="s">
        <v>91</v>
      </c>
      <c r="D6361" s="13">
        <v>73296</v>
      </c>
    </row>
    <row r="6362" spans="1:6" x14ac:dyDescent="0.2">
      <c r="B6362" s="2"/>
      <c r="C6362" s="5" t="s">
        <v>120</v>
      </c>
      <c r="D6362" s="9">
        <f>SUM(D6361)</f>
        <v>73296</v>
      </c>
    </row>
    <row r="6363" spans="1:6" x14ac:dyDescent="0.2">
      <c r="B6363" s="2"/>
      <c r="C6363" s="2"/>
    </row>
    <row r="6364" spans="1:6" x14ac:dyDescent="0.2">
      <c r="B6364" s="2" t="s">
        <v>1</v>
      </c>
      <c r="C6364" s="2" t="s">
        <v>2</v>
      </c>
      <c r="D6364" s="13">
        <v>250</v>
      </c>
    </row>
    <row r="6365" spans="1:6" x14ac:dyDescent="0.2">
      <c r="B6365" s="2"/>
      <c r="C6365" s="5" t="s">
        <v>121</v>
      </c>
      <c r="D6365" s="9">
        <f>SUM(D6364)</f>
        <v>250</v>
      </c>
      <c r="E6365" s="12"/>
      <c r="F6365" s="12"/>
    </row>
    <row r="6366" spans="1:6" x14ac:dyDescent="0.2">
      <c r="B6366" s="2"/>
      <c r="C6366" s="2"/>
    </row>
    <row r="6367" spans="1:6" x14ac:dyDescent="0.2">
      <c r="B6367" s="2" t="s">
        <v>21</v>
      </c>
      <c r="C6367" s="2" t="s">
        <v>22</v>
      </c>
      <c r="D6367" s="13">
        <v>8000</v>
      </c>
    </row>
    <row r="6368" spans="1:6" x14ac:dyDescent="0.2">
      <c r="B6368" s="2"/>
      <c r="C6368" s="5" t="s">
        <v>122</v>
      </c>
      <c r="D6368" s="9">
        <f>SUM(D6367:D6367)</f>
        <v>8000</v>
      </c>
    </row>
    <row r="6369" spans="1:4" x14ac:dyDescent="0.2">
      <c r="B6369" s="2"/>
      <c r="C6369" s="2"/>
    </row>
    <row r="6370" spans="1:4" x14ac:dyDescent="0.2">
      <c r="B6370" s="27" t="s">
        <v>113</v>
      </c>
      <c r="C6370" s="27"/>
      <c r="D6370" s="11">
        <f>+D6362+D6365+D6368</f>
        <v>81546</v>
      </c>
    </row>
    <row r="6372" spans="1:4" x14ac:dyDescent="0.2">
      <c r="B6372" s="2"/>
      <c r="C6372" s="2"/>
    </row>
    <row r="6373" spans="1:4" x14ac:dyDescent="0.2">
      <c r="A6373" s="10" t="s">
        <v>107</v>
      </c>
      <c r="B6373" s="2"/>
      <c r="C6373" s="2"/>
    </row>
    <row r="6375" spans="1:4" x14ac:dyDescent="0.2">
      <c r="B6375" s="2" t="s">
        <v>119</v>
      </c>
      <c r="C6375" s="2" t="s">
        <v>91</v>
      </c>
      <c r="D6375" s="13">
        <v>144123</v>
      </c>
    </row>
    <row r="6376" spans="1:4" x14ac:dyDescent="0.2">
      <c r="B6376" s="2"/>
      <c r="C6376" s="5" t="s">
        <v>120</v>
      </c>
      <c r="D6376" s="9">
        <f>SUM(D6375)</f>
        <v>144123</v>
      </c>
    </row>
    <row r="6377" spans="1:4" x14ac:dyDescent="0.2">
      <c r="B6377" s="2"/>
      <c r="C6377" s="5"/>
    </row>
    <row r="6378" spans="1:4" x14ac:dyDescent="0.2">
      <c r="B6378" s="27" t="s">
        <v>125</v>
      </c>
      <c r="C6378" s="27"/>
      <c r="D6378" s="11">
        <f>+D6376</f>
        <v>144123</v>
      </c>
    </row>
    <row r="6379" spans="1:4" x14ac:dyDescent="0.2">
      <c r="B6379" s="2"/>
      <c r="C6379" s="2"/>
    </row>
    <row r="6380" spans="1:4" x14ac:dyDescent="0.2">
      <c r="B6380" s="2"/>
      <c r="C6380" s="2"/>
    </row>
    <row r="6381" spans="1:4" x14ac:dyDescent="0.2">
      <c r="A6381" s="19" t="s">
        <v>108</v>
      </c>
      <c r="B6381" s="2"/>
      <c r="C6381" s="2"/>
    </row>
    <row r="6383" spans="1:4" x14ac:dyDescent="0.2">
      <c r="B6383" s="2" t="s">
        <v>119</v>
      </c>
      <c r="C6383" s="2" t="s">
        <v>91</v>
      </c>
      <c r="D6383" s="13">
        <v>475914</v>
      </c>
    </row>
    <row r="6384" spans="1:4" x14ac:dyDescent="0.2">
      <c r="B6384" s="2"/>
      <c r="C6384" s="5" t="s">
        <v>120</v>
      </c>
      <c r="D6384" s="9">
        <f>SUM(D6383)</f>
        <v>475914</v>
      </c>
    </row>
    <row r="6385" spans="1:4" x14ac:dyDescent="0.2">
      <c r="B6385" s="2"/>
      <c r="C6385" s="2"/>
    </row>
    <row r="6386" spans="1:4" x14ac:dyDescent="0.2">
      <c r="B6386" s="2" t="s">
        <v>29</v>
      </c>
      <c r="C6386" s="2" t="s">
        <v>30</v>
      </c>
      <c r="D6386" s="13">
        <v>500</v>
      </c>
    </row>
    <row r="6387" spans="1:4" x14ac:dyDescent="0.2">
      <c r="B6387" s="2"/>
      <c r="C6387" s="5" t="s">
        <v>122</v>
      </c>
      <c r="D6387" s="9">
        <f>SUM(D6386)</f>
        <v>500</v>
      </c>
    </row>
    <row r="6388" spans="1:4" x14ac:dyDescent="0.2">
      <c r="B6388" s="2"/>
      <c r="C6388" s="2"/>
    </row>
    <row r="6389" spans="1:4" x14ac:dyDescent="0.2">
      <c r="B6389" s="2" t="s">
        <v>40</v>
      </c>
      <c r="C6389" s="2" t="s">
        <v>41</v>
      </c>
      <c r="D6389" s="13">
        <v>1104</v>
      </c>
    </row>
    <row r="6390" spans="1:4" x14ac:dyDescent="0.2">
      <c r="B6390" s="2"/>
      <c r="C6390" s="5" t="s">
        <v>123</v>
      </c>
      <c r="D6390" s="9">
        <f>SUM(D6389:D6389)</f>
        <v>1104</v>
      </c>
    </row>
    <row r="6391" spans="1:4" x14ac:dyDescent="0.2">
      <c r="B6391" s="2"/>
      <c r="C6391" s="2"/>
    </row>
    <row r="6392" spans="1:4" x14ac:dyDescent="0.2">
      <c r="B6392" s="27" t="s">
        <v>126</v>
      </c>
      <c r="C6392" s="27"/>
      <c r="D6392" s="11">
        <f>+D6384+D6387+D6390</f>
        <v>477518</v>
      </c>
    </row>
    <row r="6394" spans="1:4" x14ac:dyDescent="0.2">
      <c r="B6394" s="2"/>
      <c r="C6394" s="2"/>
    </row>
    <row r="6395" spans="1:4" x14ac:dyDescent="0.2">
      <c r="A6395" s="19" t="s">
        <v>109</v>
      </c>
      <c r="B6395" s="2"/>
      <c r="C6395" s="2"/>
    </row>
    <row r="6397" spans="1:4" x14ac:dyDescent="0.2">
      <c r="B6397" s="2" t="s">
        <v>119</v>
      </c>
      <c r="C6397" s="2" t="s">
        <v>91</v>
      </c>
      <c r="D6397" s="13">
        <v>265277</v>
      </c>
    </row>
    <row r="6398" spans="1:4" x14ac:dyDescent="0.2">
      <c r="B6398" s="2"/>
      <c r="C6398" s="5" t="s">
        <v>120</v>
      </c>
      <c r="D6398" s="9">
        <f>SUM(D6397)</f>
        <v>265277</v>
      </c>
    </row>
    <row r="6399" spans="1:4" x14ac:dyDescent="0.2">
      <c r="B6399" s="2"/>
      <c r="C6399" s="2"/>
    </row>
    <row r="6400" spans="1:4" x14ac:dyDescent="0.2">
      <c r="B6400" s="2" t="s">
        <v>15</v>
      </c>
      <c r="C6400" s="2" t="s">
        <v>16</v>
      </c>
      <c r="D6400" s="9">
        <v>50</v>
      </c>
    </row>
    <row r="6401" spans="1:5" x14ac:dyDescent="0.2">
      <c r="B6401" s="2" t="s">
        <v>21</v>
      </c>
      <c r="C6401" s="2" t="s">
        <v>22</v>
      </c>
      <c r="D6401" s="9">
        <v>150</v>
      </c>
    </row>
    <row r="6402" spans="1:5" x14ac:dyDescent="0.2">
      <c r="B6402" s="2" t="s">
        <v>29</v>
      </c>
      <c r="C6402" s="2" t="s">
        <v>30</v>
      </c>
      <c r="D6402" s="13">
        <v>1350</v>
      </c>
    </row>
    <row r="6403" spans="1:5" x14ac:dyDescent="0.2">
      <c r="B6403" s="2"/>
      <c r="C6403" s="5" t="s">
        <v>122</v>
      </c>
      <c r="D6403" s="9">
        <f>SUM(D6400:D6402)</f>
        <v>1550</v>
      </c>
      <c r="E6403" s="12"/>
    </row>
    <row r="6404" spans="1:5" x14ac:dyDescent="0.2">
      <c r="B6404" s="2"/>
      <c r="C6404" s="2"/>
    </row>
    <row r="6405" spans="1:5" x14ac:dyDescent="0.2">
      <c r="B6405" s="2" t="s">
        <v>31</v>
      </c>
      <c r="C6405" s="2" t="s">
        <v>32</v>
      </c>
      <c r="D6405" s="9">
        <v>100</v>
      </c>
    </row>
    <row r="6406" spans="1:5" x14ac:dyDescent="0.2">
      <c r="B6406" s="2" t="s">
        <v>42</v>
      </c>
      <c r="C6406" s="2" t="s">
        <v>280</v>
      </c>
      <c r="D6406" s="13">
        <v>75</v>
      </c>
    </row>
    <row r="6407" spans="1:5" x14ac:dyDescent="0.2">
      <c r="B6407" s="2"/>
      <c r="C6407" s="5" t="s">
        <v>123</v>
      </c>
      <c r="D6407" s="9">
        <f>SUM(D6405:D6406)</f>
        <v>175</v>
      </c>
    </row>
    <row r="6408" spans="1:5" x14ac:dyDescent="0.2">
      <c r="B6408" s="2"/>
      <c r="C6408" s="2"/>
    </row>
    <row r="6409" spans="1:5" x14ac:dyDescent="0.2">
      <c r="B6409" s="27" t="s">
        <v>127</v>
      </c>
      <c r="C6409" s="27"/>
      <c r="D6409" s="11">
        <f>+D6398+D6403+D6407</f>
        <v>267002</v>
      </c>
    </row>
    <row r="6411" spans="1:5" x14ac:dyDescent="0.2">
      <c r="B6411" s="2"/>
      <c r="C6411" s="2"/>
    </row>
    <row r="6412" spans="1:5" x14ac:dyDescent="0.2">
      <c r="A6412" s="19" t="s">
        <v>111</v>
      </c>
      <c r="B6412" s="2"/>
      <c r="C6412" s="2"/>
    </row>
    <row r="6414" spans="1:5" x14ac:dyDescent="0.2">
      <c r="B6414" s="2" t="s">
        <v>119</v>
      </c>
      <c r="C6414" s="2" t="s">
        <v>91</v>
      </c>
      <c r="D6414" s="13">
        <v>106661</v>
      </c>
    </row>
    <row r="6415" spans="1:5" x14ac:dyDescent="0.2">
      <c r="B6415" s="2"/>
      <c r="C6415" s="5" t="s">
        <v>120</v>
      </c>
      <c r="D6415" s="9">
        <f>SUM(D6414)</f>
        <v>106661</v>
      </c>
    </row>
    <row r="6416" spans="1:5" x14ac:dyDescent="0.2">
      <c r="B6416" s="2"/>
      <c r="C6416" s="2"/>
    </row>
    <row r="6417" spans="1:4" x14ac:dyDescent="0.2">
      <c r="B6417" s="2" t="s">
        <v>29</v>
      </c>
      <c r="C6417" s="2" t="s">
        <v>30</v>
      </c>
      <c r="D6417" s="13">
        <v>1800</v>
      </c>
    </row>
    <row r="6418" spans="1:4" x14ac:dyDescent="0.2">
      <c r="B6418" s="2"/>
      <c r="C6418" s="5" t="s">
        <v>122</v>
      </c>
      <c r="D6418" s="9">
        <f>SUM(D6417)</f>
        <v>1800</v>
      </c>
    </row>
    <row r="6419" spans="1:4" x14ac:dyDescent="0.2">
      <c r="B6419" s="2"/>
      <c r="C6419" s="2"/>
    </row>
    <row r="6420" spans="1:4" x14ac:dyDescent="0.2">
      <c r="B6420" s="27" t="s">
        <v>129</v>
      </c>
      <c r="C6420" s="27"/>
      <c r="D6420" s="11">
        <f>+D6415+D6418</f>
        <v>108461</v>
      </c>
    </row>
    <row r="6422" spans="1:4" x14ac:dyDescent="0.2">
      <c r="B6422" s="2"/>
      <c r="C6422" s="2"/>
    </row>
    <row r="6423" spans="1:4" x14ac:dyDescent="0.2">
      <c r="A6423" s="19" t="s">
        <v>90</v>
      </c>
      <c r="B6423" s="2"/>
      <c r="C6423" s="2"/>
    </row>
    <row r="6425" spans="1:4" x14ac:dyDescent="0.2">
      <c r="B6425" s="2" t="s">
        <v>119</v>
      </c>
      <c r="C6425" s="2" t="s">
        <v>91</v>
      </c>
      <c r="D6425" s="13">
        <v>1066</v>
      </c>
    </row>
    <row r="6426" spans="1:4" x14ac:dyDescent="0.2">
      <c r="B6426" s="2"/>
      <c r="C6426" s="5" t="s">
        <v>120</v>
      </c>
      <c r="D6426" s="9">
        <f>SUM(D6425)</f>
        <v>1066</v>
      </c>
    </row>
    <row r="6427" spans="1:4" x14ac:dyDescent="0.2">
      <c r="B6427" s="2"/>
      <c r="C6427" s="2"/>
    </row>
    <row r="6428" spans="1:4" x14ac:dyDescent="0.2">
      <c r="B6428" s="27" t="s">
        <v>130</v>
      </c>
      <c r="C6428" s="27"/>
      <c r="D6428" s="11">
        <f>+D6426</f>
        <v>1066</v>
      </c>
    </row>
    <row r="6430" spans="1:4" x14ac:dyDescent="0.2">
      <c r="B6430" s="2"/>
      <c r="C6430" s="2"/>
    </row>
    <row r="6431" spans="1:4" x14ac:dyDescent="0.2">
      <c r="A6431" s="19" t="s">
        <v>102</v>
      </c>
      <c r="B6431" s="2"/>
      <c r="C6431" s="2"/>
    </row>
    <row r="6433" spans="1:6" x14ac:dyDescent="0.2">
      <c r="B6433" s="2" t="s">
        <v>3</v>
      </c>
      <c r="C6433" s="2" t="s">
        <v>4</v>
      </c>
      <c r="D6433" s="9">
        <v>1000</v>
      </c>
    </row>
    <row r="6434" spans="1:6" x14ac:dyDescent="0.2">
      <c r="B6434" s="2" t="s">
        <v>65</v>
      </c>
      <c r="C6434" s="2" t="s">
        <v>66</v>
      </c>
      <c r="D6434" s="9">
        <v>10000</v>
      </c>
    </row>
    <row r="6435" spans="1:6" x14ac:dyDescent="0.2">
      <c r="B6435" s="2" t="s">
        <v>7</v>
      </c>
      <c r="C6435" s="2" t="s">
        <v>8</v>
      </c>
      <c r="D6435" s="9">
        <v>24200</v>
      </c>
    </row>
    <row r="6436" spans="1:6" x14ac:dyDescent="0.2">
      <c r="B6436" s="2" t="s">
        <v>67</v>
      </c>
      <c r="C6436" s="2" t="s">
        <v>68</v>
      </c>
      <c r="D6436" s="9">
        <v>128230</v>
      </c>
    </row>
    <row r="6437" spans="1:6" x14ac:dyDescent="0.2">
      <c r="B6437" s="2" t="s">
        <v>69</v>
      </c>
      <c r="C6437" s="2" t="s">
        <v>70</v>
      </c>
      <c r="D6437" s="13">
        <v>7200</v>
      </c>
    </row>
    <row r="6438" spans="1:6" x14ac:dyDescent="0.2">
      <c r="B6438" s="2"/>
      <c r="C6438" s="5" t="s">
        <v>121</v>
      </c>
      <c r="D6438" s="9">
        <f>SUM(D6433:D6437)</f>
        <v>170630</v>
      </c>
      <c r="E6438" s="12"/>
      <c r="F6438" s="12"/>
    </row>
    <row r="6439" spans="1:6" x14ac:dyDescent="0.2">
      <c r="B6439" s="2"/>
      <c r="C6439" s="2"/>
    </row>
    <row r="6440" spans="1:6" x14ac:dyDescent="0.2">
      <c r="B6440" s="2" t="s">
        <v>71</v>
      </c>
      <c r="C6440" s="2" t="s">
        <v>72</v>
      </c>
      <c r="D6440" s="13">
        <v>13000</v>
      </c>
    </row>
    <row r="6441" spans="1:6" x14ac:dyDescent="0.2">
      <c r="B6441" s="2"/>
      <c r="C6441" s="5" t="s">
        <v>122</v>
      </c>
      <c r="D6441" s="9">
        <f>SUM(D6440:D6440)</f>
        <v>13000</v>
      </c>
    </row>
    <row r="6442" spans="1:6" x14ac:dyDescent="0.2">
      <c r="B6442" s="2"/>
      <c r="C6442" s="2"/>
    </row>
    <row r="6443" spans="1:6" x14ac:dyDescent="0.2">
      <c r="B6443" s="27" t="s">
        <v>131</v>
      </c>
      <c r="C6443" s="27"/>
      <c r="D6443" s="11">
        <f>+D6438+D6441</f>
        <v>183630</v>
      </c>
    </row>
    <row r="6445" spans="1:6" ht="16.5" thickBot="1" x14ac:dyDescent="0.3">
      <c r="B6445" s="31" t="s">
        <v>213</v>
      </c>
      <c r="C6445" s="31"/>
      <c r="D6445" s="6">
        <f>+D6356+D6370+D6392+D6409+D6420+D6428+D6443+D6378</f>
        <v>7477582</v>
      </c>
    </row>
    <row r="6446" spans="1:6" ht="13.5" thickTop="1" x14ac:dyDescent="0.2"/>
    <row r="6447" spans="1:6" ht="13.5" thickBot="1" x14ac:dyDescent="0.25">
      <c r="B6447" s="2"/>
      <c r="C6447" s="2"/>
    </row>
    <row r="6448" spans="1:6" ht="18.75" thickBot="1" x14ac:dyDescent="0.3">
      <c r="A6448" s="28" t="s">
        <v>297</v>
      </c>
      <c r="B6448" s="29"/>
      <c r="C6448" s="29"/>
      <c r="D6448" s="30"/>
    </row>
    <row r="6449" spans="1:6" ht="18" x14ac:dyDescent="0.25">
      <c r="A6449" s="3"/>
      <c r="B6449" s="3"/>
      <c r="C6449" s="3"/>
      <c r="D6449" s="37"/>
    </row>
    <row r="6450" spans="1:6" x14ac:dyDescent="0.2">
      <c r="A6450" s="19" t="s">
        <v>105</v>
      </c>
      <c r="B6450" s="2"/>
      <c r="C6450" s="2"/>
    </row>
    <row r="6452" spans="1:6" x14ac:dyDescent="0.2">
      <c r="B6452" s="2" t="s">
        <v>119</v>
      </c>
      <c r="C6452" s="2" t="s">
        <v>91</v>
      </c>
      <c r="D6452" s="4">
        <v>5000777</v>
      </c>
    </row>
    <row r="6453" spans="1:6" x14ac:dyDescent="0.2">
      <c r="B6453" s="2"/>
      <c r="C6453" s="5" t="s">
        <v>120</v>
      </c>
      <c r="D6453" s="9">
        <f>SUM(D6452)</f>
        <v>5000777</v>
      </c>
    </row>
    <row r="6454" spans="1:6" x14ac:dyDescent="0.2">
      <c r="B6454" s="2"/>
      <c r="C6454" s="2"/>
    </row>
    <row r="6455" spans="1:6" x14ac:dyDescent="0.2">
      <c r="B6455" s="2" t="s">
        <v>1</v>
      </c>
      <c r="C6455" s="2" t="s">
        <v>2</v>
      </c>
      <c r="D6455" s="9">
        <v>750</v>
      </c>
    </row>
    <row r="6456" spans="1:6" x14ac:dyDescent="0.2">
      <c r="B6456" s="2" t="s">
        <v>11</v>
      </c>
      <c r="C6456" s="2" t="s">
        <v>12</v>
      </c>
      <c r="D6456" s="13">
        <v>7071</v>
      </c>
    </row>
    <row r="6457" spans="1:6" x14ac:dyDescent="0.2">
      <c r="B6457" s="2"/>
      <c r="C6457" s="5" t="s">
        <v>121</v>
      </c>
      <c r="D6457" s="9">
        <f>SUM(D6455:D6456)</f>
        <v>7821</v>
      </c>
      <c r="E6457" s="12"/>
      <c r="F6457" s="12"/>
    </row>
    <row r="6458" spans="1:6" x14ac:dyDescent="0.2">
      <c r="B6458" s="2"/>
      <c r="C6458" s="2"/>
    </row>
    <row r="6459" spans="1:6" x14ac:dyDescent="0.2">
      <c r="B6459" s="2" t="s">
        <v>15</v>
      </c>
      <c r="C6459" s="2" t="s">
        <v>16</v>
      </c>
      <c r="D6459" s="9">
        <v>1500</v>
      </c>
    </row>
    <row r="6460" spans="1:6" x14ac:dyDescent="0.2">
      <c r="B6460" s="2" t="s">
        <v>21</v>
      </c>
      <c r="C6460" s="2" t="s">
        <v>22</v>
      </c>
      <c r="D6460" s="9">
        <v>10000</v>
      </c>
    </row>
    <row r="6461" spans="1:6" x14ac:dyDescent="0.2">
      <c r="B6461" s="2" t="s">
        <v>57</v>
      </c>
      <c r="C6461" s="2" t="s">
        <v>58</v>
      </c>
      <c r="D6461" s="9">
        <v>2900</v>
      </c>
    </row>
    <row r="6462" spans="1:6" x14ac:dyDescent="0.2">
      <c r="B6462" s="2" t="s">
        <v>25</v>
      </c>
      <c r="C6462" s="2" t="s">
        <v>26</v>
      </c>
      <c r="D6462" s="9">
        <v>1500</v>
      </c>
    </row>
    <row r="6463" spans="1:6" x14ac:dyDescent="0.2">
      <c r="B6463" s="2" t="s">
        <v>29</v>
      </c>
      <c r="C6463" s="2" t="s">
        <v>30</v>
      </c>
      <c r="D6463" s="13">
        <v>57309</v>
      </c>
    </row>
    <row r="6464" spans="1:6" x14ac:dyDescent="0.2">
      <c r="B6464" s="2"/>
      <c r="C6464" s="5" t="s">
        <v>122</v>
      </c>
      <c r="D6464" s="9">
        <f>SUM(D6459:D6463)</f>
        <v>73209</v>
      </c>
    </row>
    <row r="6465" spans="1:4" x14ac:dyDescent="0.2">
      <c r="B6465" s="2"/>
      <c r="C6465" s="5"/>
    </row>
    <row r="6466" spans="1:4" x14ac:dyDescent="0.2">
      <c r="B6466" s="2" t="s">
        <v>40</v>
      </c>
      <c r="C6466" s="7" t="s">
        <v>41</v>
      </c>
      <c r="D6466" s="13">
        <v>1200</v>
      </c>
    </row>
    <row r="6467" spans="1:4" x14ac:dyDescent="0.2">
      <c r="B6467" s="2"/>
      <c r="C6467" s="5" t="s">
        <v>123</v>
      </c>
      <c r="D6467" s="9">
        <f>SUM(D6466:D6466)</f>
        <v>1200</v>
      </c>
    </row>
    <row r="6468" spans="1:4" x14ac:dyDescent="0.2">
      <c r="B6468" s="2"/>
      <c r="C6468" s="2"/>
    </row>
    <row r="6469" spans="1:4" x14ac:dyDescent="0.2">
      <c r="B6469" s="27" t="s">
        <v>114</v>
      </c>
      <c r="C6469" s="27"/>
      <c r="D6469" s="11">
        <f>+D6453+D6457+D6464+D6467</f>
        <v>5083007</v>
      </c>
    </row>
    <row r="6471" spans="1:4" x14ac:dyDescent="0.2">
      <c r="B6471" s="2"/>
      <c r="C6471" s="2"/>
    </row>
    <row r="6472" spans="1:4" x14ac:dyDescent="0.2">
      <c r="A6472" s="19" t="s">
        <v>106</v>
      </c>
      <c r="B6472" s="2"/>
      <c r="C6472" s="2"/>
    </row>
    <row r="6474" spans="1:4" x14ac:dyDescent="0.2">
      <c r="B6474" s="2" t="s">
        <v>119</v>
      </c>
      <c r="C6474" s="2" t="s">
        <v>91</v>
      </c>
      <c r="D6474" s="13">
        <v>79093</v>
      </c>
    </row>
    <row r="6475" spans="1:4" x14ac:dyDescent="0.2">
      <c r="B6475" s="2"/>
      <c r="C6475" s="5" t="s">
        <v>120</v>
      </c>
      <c r="D6475" s="9">
        <f>SUM(D6474)</f>
        <v>79093</v>
      </c>
    </row>
    <row r="6476" spans="1:4" x14ac:dyDescent="0.2">
      <c r="B6476" s="2"/>
      <c r="C6476" s="2"/>
    </row>
    <row r="6477" spans="1:4" x14ac:dyDescent="0.2">
      <c r="B6477" s="2" t="s">
        <v>1</v>
      </c>
      <c r="C6477" s="2" t="s">
        <v>2</v>
      </c>
      <c r="D6477" s="13">
        <v>250</v>
      </c>
    </row>
    <row r="6478" spans="1:4" x14ac:dyDescent="0.2">
      <c r="B6478" s="2"/>
      <c r="C6478" s="5" t="s">
        <v>121</v>
      </c>
      <c r="D6478" s="9">
        <f>SUM(D6477)</f>
        <v>250</v>
      </c>
    </row>
    <row r="6479" spans="1:4" x14ac:dyDescent="0.2">
      <c r="B6479" s="2"/>
      <c r="C6479" s="2"/>
    </row>
    <row r="6480" spans="1:4" x14ac:dyDescent="0.2">
      <c r="B6480" s="2" t="s">
        <v>21</v>
      </c>
      <c r="C6480" s="2" t="s">
        <v>22</v>
      </c>
      <c r="D6480" s="13">
        <v>2000</v>
      </c>
    </row>
    <row r="6481" spans="1:4" x14ac:dyDescent="0.2">
      <c r="B6481" s="2"/>
      <c r="C6481" s="5" t="s">
        <v>122</v>
      </c>
      <c r="D6481" s="9">
        <f>SUM(D6480:D6480)</f>
        <v>2000</v>
      </c>
    </row>
    <row r="6482" spans="1:4" x14ac:dyDescent="0.2">
      <c r="B6482" s="2"/>
      <c r="C6482" s="2"/>
    </row>
    <row r="6483" spans="1:4" x14ac:dyDescent="0.2">
      <c r="B6483" s="27" t="s">
        <v>113</v>
      </c>
      <c r="C6483" s="27"/>
      <c r="D6483" s="11">
        <f>+D6475+D6478+D6481</f>
        <v>81343</v>
      </c>
    </row>
    <row r="6485" spans="1:4" x14ac:dyDescent="0.2">
      <c r="B6485" s="2"/>
      <c r="C6485" s="2"/>
    </row>
    <row r="6486" spans="1:4" x14ac:dyDescent="0.2">
      <c r="A6486" s="19" t="s">
        <v>108</v>
      </c>
      <c r="B6486" s="2"/>
      <c r="C6486" s="2"/>
    </row>
    <row r="6488" spans="1:4" x14ac:dyDescent="0.2">
      <c r="B6488" s="2" t="s">
        <v>119</v>
      </c>
      <c r="C6488" s="2" t="s">
        <v>91</v>
      </c>
      <c r="D6488" s="13">
        <v>445401</v>
      </c>
    </row>
    <row r="6489" spans="1:4" x14ac:dyDescent="0.2">
      <c r="B6489" s="2"/>
      <c r="C6489" s="5" t="s">
        <v>120</v>
      </c>
      <c r="D6489" s="9">
        <f>SUM(D6488)</f>
        <v>445401</v>
      </c>
    </row>
    <row r="6490" spans="1:4" x14ac:dyDescent="0.2">
      <c r="B6490" s="2"/>
      <c r="C6490" s="2"/>
    </row>
    <row r="6491" spans="1:4" x14ac:dyDescent="0.2">
      <c r="B6491" s="2" t="s">
        <v>40</v>
      </c>
      <c r="C6491" s="2" t="s">
        <v>41</v>
      </c>
      <c r="D6491" s="13">
        <v>600</v>
      </c>
    </row>
    <row r="6492" spans="1:4" x14ac:dyDescent="0.2">
      <c r="B6492" s="2"/>
      <c r="C6492" s="5" t="s">
        <v>123</v>
      </c>
      <c r="D6492" s="9">
        <f>SUM(D6491:D6491)</f>
        <v>600</v>
      </c>
    </row>
    <row r="6493" spans="1:4" x14ac:dyDescent="0.2">
      <c r="B6493" s="2"/>
      <c r="C6493" s="2"/>
    </row>
    <row r="6494" spans="1:4" x14ac:dyDescent="0.2">
      <c r="B6494" s="27" t="s">
        <v>126</v>
      </c>
      <c r="C6494" s="27"/>
      <c r="D6494" s="11">
        <f>+D6489+D6492</f>
        <v>446001</v>
      </c>
    </row>
    <row r="6496" spans="1:4" x14ac:dyDescent="0.2">
      <c r="B6496" s="2"/>
      <c r="C6496" s="2"/>
    </row>
    <row r="6497" spans="1:5" x14ac:dyDescent="0.2">
      <c r="A6497" s="19" t="s">
        <v>109</v>
      </c>
      <c r="B6497" s="2"/>
      <c r="C6497" s="2"/>
    </row>
    <row r="6499" spans="1:5" x14ac:dyDescent="0.2">
      <c r="B6499" s="2" t="s">
        <v>119</v>
      </c>
      <c r="C6499" s="2" t="s">
        <v>91</v>
      </c>
      <c r="D6499" s="13">
        <v>162525</v>
      </c>
    </row>
    <row r="6500" spans="1:5" x14ac:dyDescent="0.2">
      <c r="B6500" s="2"/>
      <c r="C6500" s="5" t="s">
        <v>120</v>
      </c>
      <c r="D6500" s="9">
        <f>SUM(D6499)</f>
        <v>162525</v>
      </c>
    </row>
    <row r="6501" spans="1:5" x14ac:dyDescent="0.2">
      <c r="B6501" s="2"/>
      <c r="C6501" s="2"/>
    </row>
    <row r="6502" spans="1:5" x14ac:dyDescent="0.2">
      <c r="B6502" s="2" t="s">
        <v>15</v>
      </c>
      <c r="C6502" s="2" t="s">
        <v>16</v>
      </c>
      <c r="D6502" s="9">
        <v>50</v>
      </c>
    </row>
    <row r="6503" spans="1:5" x14ac:dyDescent="0.2">
      <c r="B6503" s="2" t="s">
        <v>21</v>
      </c>
      <c r="C6503" s="2" t="s">
        <v>22</v>
      </c>
      <c r="D6503" s="9">
        <v>150</v>
      </c>
    </row>
    <row r="6504" spans="1:5" x14ac:dyDescent="0.2">
      <c r="B6504" s="2" t="s">
        <v>29</v>
      </c>
      <c r="C6504" s="2" t="s">
        <v>30</v>
      </c>
      <c r="D6504" s="13">
        <v>1350</v>
      </c>
    </row>
    <row r="6505" spans="1:5" x14ac:dyDescent="0.2">
      <c r="B6505" s="2"/>
      <c r="C6505" s="5" t="s">
        <v>122</v>
      </c>
      <c r="D6505" s="9">
        <f>SUM(D6502:D6504)</f>
        <v>1550</v>
      </c>
      <c r="E6505" s="12"/>
    </row>
    <row r="6506" spans="1:5" x14ac:dyDescent="0.2">
      <c r="B6506" s="2"/>
      <c r="C6506" s="2"/>
    </row>
    <row r="6507" spans="1:5" x14ac:dyDescent="0.2">
      <c r="B6507" s="2" t="s">
        <v>31</v>
      </c>
      <c r="C6507" s="2" t="s">
        <v>32</v>
      </c>
      <c r="D6507" s="9">
        <v>100</v>
      </c>
    </row>
    <row r="6508" spans="1:5" x14ac:dyDescent="0.2">
      <c r="B6508" s="2" t="s">
        <v>42</v>
      </c>
      <c r="C6508" s="2" t="s">
        <v>43</v>
      </c>
      <c r="D6508" s="13">
        <v>75</v>
      </c>
    </row>
    <row r="6509" spans="1:5" x14ac:dyDescent="0.2">
      <c r="B6509" s="2"/>
      <c r="C6509" s="5" t="s">
        <v>123</v>
      </c>
      <c r="D6509" s="9">
        <f>SUM(D6507:D6508)</f>
        <v>175</v>
      </c>
    </row>
    <row r="6510" spans="1:5" x14ac:dyDescent="0.2">
      <c r="B6510" s="2"/>
      <c r="C6510" s="2"/>
    </row>
    <row r="6511" spans="1:5" x14ac:dyDescent="0.2">
      <c r="B6511" s="27" t="s">
        <v>127</v>
      </c>
      <c r="C6511" s="27"/>
      <c r="D6511" s="11">
        <f>+D6500+D6505+D6509</f>
        <v>164250</v>
      </c>
    </row>
    <row r="6513" spans="1:4" x14ac:dyDescent="0.2">
      <c r="B6513" s="2"/>
      <c r="C6513" s="2"/>
    </row>
    <row r="6514" spans="1:4" x14ac:dyDescent="0.2">
      <c r="A6514" s="19" t="s">
        <v>111</v>
      </c>
      <c r="B6514" s="2"/>
      <c r="C6514" s="2"/>
    </row>
    <row r="6516" spans="1:4" x14ac:dyDescent="0.2">
      <c r="B6516" s="2" t="s">
        <v>119</v>
      </c>
      <c r="C6516" s="2" t="s">
        <v>91</v>
      </c>
      <c r="D6516" s="13">
        <v>99231</v>
      </c>
    </row>
    <row r="6517" spans="1:4" x14ac:dyDescent="0.2">
      <c r="B6517" s="2"/>
      <c r="C6517" s="5" t="s">
        <v>120</v>
      </c>
      <c r="D6517" s="9">
        <f>SUM(D6516)</f>
        <v>99231</v>
      </c>
    </row>
    <row r="6518" spans="1:4" x14ac:dyDescent="0.2">
      <c r="B6518" s="2"/>
      <c r="C6518" s="2"/>
    </row>
    <row r="6519" spans="1:4" x14ac:dyDescent="0.2">
      <c r="B6519" s="2" t="s">
        <v>29</v>
      </c>
      <c r="C6519" s="2" t="s">
        <v>30</v>
      </c>
      <c r="D6519" s="13">
        <v>800</v>
      </c>
    </row>
    <row r="6520" spans="1:4" x14ac:dyDescent="0.2">
      <c r="B6520" s="2"/>
      <c r="C6520" s="5" t="s">
        <v>122</v>
      </c>
      <c r="D6520" s="9">
        <f>SUM(D6519)</f>
        <v>800</v>
      </c>
    </row>
    <row r="6521" spans="1:4" x14ac:dyDescent="0.2">
      <c r="B6521" s="2"/>
      <c r="C6521" s="2"/>
    </row>
    <row r="6522" spans="1:4" x14ac:dyDescent="0.2">
      <c r="B6522" s="27" t="s">
        <v>129</v>
      </c>
      <c r="C6522" s="27"/>
      <c r="D6522" s="11">
        <f>+D6517+D6520</f>
        <v>100031</v>
      </c>
    </row>
    <row r="6525" spans="1:4" x14ac:dyDescent="0.2">
      <c r="A6525" s="19" t="s">
        <v>90</v>
      </c>
      <c r="B6525" s="2"/>
      <c r="C6525" s="2"/>
    </row>
    <row r="6527" spans="1:4" x14ac:dyDescent="0.2">
      <c r="B6527" s="2" t="s">
        <v>119</v>
      </c>
      <c r="C6527" s="2" t="s">
        <v>91</v>
      </c>
      <c r="D6527" s="13">
        <v>1059</v>
      </c>
    </row>
    <row r="6528" spans="1:4" x14ac:dyDescent="0.2">
      <c r="B6528" s="2"/>
      <c r="C6528" s="5" t="s">
        <v>120</v>
      </c>
      <c r="D6528" s="9">
        <f>SUM(D6527)</f>
        <v>1059</v>
      </c>
    </row>
    <row r="6529" spans="1:4" x14ac:dyDescent="0.2">
      <c r="B6529" s="2"/>
      <c r="C6529" s="2"/>
    </row>
    <row r="6530" spans="1:4" x14ac:dyDescent="0.2">
      <c r="B6530" s="27" t="s">
        <v>130</v>
      </c>
      <c r="C6530" s="27"/>
      <c r="D6530" s="11">
        <f>+D6528</f>
        <v>1059</v>
      </c>
    </row>
    <row r="6533" spans="1:4" x14ac:dyDescent="0.2">
      <c r="A6533" s="19" t="s">
        <v>102</v>
      </c>
      <c r="B6533" s="2"/>
      <c r="C6533" s="2"/>
    </row>
    <row r="6535" spans="1:4" x14ac:dyDescent="0.2">
      <c r="B6535" s="2" t="s">
        <v>3</v>
      </c>
      <c r="C6535" s="2" t="s">
        <v>4</v>
      </c>
      <c r="D6535" s="9">
        <v>1000</v>
      </c>
    </row>
    <row r="6536" spans="1:4" x14ac:dyDescent="0.2">
      <c r="B6536" s="2" t="s">
        <v>65</v>
      </c>
      <c r="C6536" s="2" t="s">
        <v>66</v>
      </c>
      <c r="D6536" s="9">
        <v>10000</v>
      </c>
    </row>
    <row r="6537" spans="1:4" x14ac:dyDescent="0.2">
      <c r="B6537" s="2" t="s">
        <v>7</v>
      </c>
      <c r="C6537" s="2" t="s">
        <v>8</v>
      </c>
      <c r="D6537" s="9">
        <v>5000</v>
      </c>
    </row>
    <row r="6538" spans="1:4" x14ac:dyDescent="0.2">
      <c r="B6538" s="2" t="s">
        <v>67</v>
      </c>
      <c r="C6538" s="2" t="s">
        <v>68</v>
      </c>
      <c r="D6538" s="9">
        <v>96295</v>
      </c>
    </row>
    <row r="6539" spans="1:4" x14ac:dyDescent="0.2">
      <c r="B6539" s="2" t="s">
        <v>69</v>
      </c>
      <c r="C6539" s="2" t="s">
        <v>70</v>
      </c>
      <c r="D6539" s="13">
        <v>3000</v>
      </c>
    </row>
    <row r="6540" spans="1:4" x14ac:dyDescent="0.2">
      <c r="B6540" s="2"/>
      <c r="C6540" s="5" t="s">
        <v>121</v>
      </c>
      <c r="D6540" s="9">
        <f>SUM(D6535:D6539)</f>
        <v>115295</v>
      </c>
    </row>
    <row r="6541" spans="1:4" x14ac:dyDescent="0.2">
      <c r="B6541" s="2"/>
      <c r="C6541" s="2"/>
    </row>
    <row r="6542" spans="1:4" x14ac:dyDescent="0.2">
      <c r="B6542" s="2" t="s">
        <v>71</v>
      </c>
      <c r="C6542" s="2" t="s">
        <v>72</v>
      </c>
      <c r="D6542" s="13">
        <v>17000</v>
      </c>
    </row>
    <row r="6543" spans="1:4" x14ac:dyDescent="0.2">
      <c r="B6543" s="2"/>
      <c r="C6543" s="5" t="s">
        <v>122</v>
      </c>
      <c r="D6543" s="9">
        <f>SUM(D6542)</f>
        <v>17000</v>
      </c>
    </row>
    <row r="6544" spans="1:4" x14ac:dyDescent="0.2">
      <c r="B6544" s="2"/>
      <c r="C6544" s="2"/>
    </row>
    <row r="6545" spans="1:6" x14ac:dyDescent="0.2">
      <c r="B6545" s="27" t="s">
        <v>131</v>
      </c>
      <c r="C6545" s="27"/>
      <c r="D6545" s="11">
        <f>+D6540+D6543</f>
        <v>132295</v>
      </c>
    </row>
    <row r="6547" spans="1:6" ht="16.5" thickBot="1" x14ac:dyDescent="0.3">
      <c r="B6547" s="31" t="s">
        <v>300</v>
      </c>
      <c r="C6547" s="31"/>
      <c r="D6547" s="6">
        <f>+D6469+D6483+D6494+D6511+D6522+D6545+D6530</f>
        <v>6007986</v>
      </c>
    </row>
    <row r="6548" spans="1:6" ht="13.5" thickTop="1" x14ac:dyDescent="0.2"/>
    <row r="6549" spans="1:6" ht="13.5" thickBot="1" x14ac:dyDescent="0.25">
      <c r="B6549" s="2"/>
      <c r="C6549" s="2"/>
    </row>
    <row r="6550" spans="1:6" ht="18.75" thickBot="1" x14ac:dyDescent="0.3">
      <c r="A6550" s="28" t="s">
        <v>191</v>
      </c>
      <c r="B6550" s="29"/>
      <c r="C6550" s="29"/>
      <c r="D6550" s="30"/>
    </row>
    <row r="6551" spans="1:6" ht="18" x14ac:dyDescent="0.25">
      <c r="A6551" s="3"/>
      <c r="B6551" s="3"/>
      <c r="C6551" s="3"/>
      <c r="D6551" s="37"/>
    </row>
    <row r="6552" spans="1:6" x14ac:dyDescent="0.2">
      <c r="A6552" s="19" t="s">
        <v>105</v>
      </c>
      <c r="B6552" s="2"/>
      <c r="C6552" s="2"/>
    </row>
    <row r="6554" spans="1:6" x14ac:dyDescent="0.2">
      <c r="B6554" s="2" t="s">
        <v>119</v>
      </c>
      <c r="C6554" s="2" t="s">
        <v>91</v>
      </c>
      <c r="D6554" s="4">
        <v>4471666</v>
      </c>
    </row>
    <row r="6555" spans="1:6" x14ac:dyDescent="0.2">
      <c r="B6555" s="2"/>
      <c r="C6555" s="5" t="s">
        <v>120</v>
      </c>
      <c r="D6555" s="9">
        <f>SUM(D6554)</f>
        <v>4471666</v>
      </c>
    </row>
    <row r="6556" spans="1:6" x14ac:dyDescent="0.2">
      <c r="B6556" s="2"/>
      <c r="C6556" s="2"/>
    </row>
    <row r="6557" spans="1:6" x14ac:dyDescent="0.2">
      <c r="B6557" s="2" t="s">
        <v>1</v>
      </c>
      <c r="C6557" s="2" t="s">
        <v>2</v>
      </c>
      <c r="D6557" s="9">
        <v>750</v>
      </c>
    </row>
    <row r="6558" spans="1:6" x14ac:dyDescent="0.2">
      <c r="B6558" s="2" t="s">
        <v>11</v>
      </c>
      <c r="C6558" s="2" t="s">
        <v>12</v>
      </c>
      <c r="D6558" s="13">
        <v>7171</v>
      </c>
    </row>
    <row r="6559" spans="1:6" x14ac:dyDescent="0.2">
      <c r="B6559" s="2"/>
      <c r="C6559" s="5" t="s">
        <v>121</v>
      </c>
      <c r="D6559" s="9">
        <f>SUM(D6557:D6558)</f>
        <v>7921</v>
      </c>
      <c r="E6559" s="12"/>
      <c r="F6559" s="12"/>
    </row>
    <row r="6560" spans="1:6" x14ac:dyDescent="0.2">
      <c r="B6560" s="2"/>
      <c r="C6560" s="2"/>
    </row>
    <row r="6561" spans="1:4" x14ac:dyDescent="0.2">
      <c r="B6561" s="2" t="s">
        <v>15</v>
      </c>
      <c r="C6561" s="2" t="s">
        <v>16</v>
      </c>
      <c r="D6561" s="9">
        <v>500</v>
      </c>
    </row>
    <row r="6562" spans="1:4" x14ac:dyDescent="0.2">
      <c r="B6562" s="2" t="s">
        <v>57</v>
      </c>
      <c r="C6562" s="2" t="s">
        <v>58</v>
      </c>
      <c r="D6562" s="9">
        <v>505</v>
      </c>
    </row>
    <row r="6563" spans="1:4" x14ac:dyDescent="0.2">
      <c r="B6563" s="2" t="s">
        <v>25</v>
      </c>
      <c r="C6563" s="2" t="s">
        <v>26</v>
      </c>
      <c r="D6563" s="9">
        <v>500</v>
      </c>
    </row>
    <row r="6564" spans="1:4" x14ac:dyDescent="0.2">
      <c r="B6564" s="2" t="s">
        <v>29</v>
      </c>
      <c r="C6564" s="2" t="s">
        <v>30</v>
      </c>
      <c r="D6564" s="13">
        <v>50481</v>
      </c>
    </row>
    <row r="6565" spans="1:4" x14ac:dyDescent="0.2">
      <c r="B6565" s="2"/>
      <c r="C6565" s="5" t="s">
        <v>122</v>
      </c>
      <c r="D6565" s="9">
        <f>SUM(D6561:D6564)</f>
        <v>51986</v>
      </c>
    </row>
    <row r="6566" spans="1:4" x14ac:dyDescent="0.2">
      <c r="B6566" s="2"/>
      <c r="C6566" s="2"/>
    </row>
    <row r="6567" spans="1:4" x14ac:dyDescent="0.2">
      <c r="B6567" s="2" t="s">
        <v>33</v>
      </c>
      <c r="C6567" s="2" t="s">
        <v>34</v>
      </c>
      <c r="D6567" s="9">
        <v>1000</v>
      </c>
    </row>
    <row r="6568" spans="1:4" x14ac:dyDescent="0.2">
      <c r="B6568" s="2" t="s">
        <v>40</v>
      </c>
      <c r="C6568" s="2" t="s">
        <v>41</v>
      </c>
      <c r="D6568" s="9">
        <v>500</v>
      </c>
    </row>
    <row r="6569" spans="1:4" x14ac:dyDescent="0.2">
      <c r="B6569" s="2" t="s">
        <v>42</v>
      </c>
      <c r="C6569" s="2" t="s">
        <v>280</v>
      </c>
      <c r="D6569" s="13">
        <v>52</v>
      </c>
    </row>
    <row r="6570" spans="1:4" x14ac:dyDescent="0.2">
      <c r="B6570" s="2"/>
      <c r="C6570" s="5" t="s">
        <v>123</v>
      </c>
      <c r="D6570" s="9">
        <f>SUM(D6567:D6569)</f>
        <v>1552</v>
      </c>
    </row>
    <row r="6571" spans="1:4" x14ac:dyDescent="0.2">
      <c r="B6571" s="2"/>
      <c r="C6571" s="2"/>
    </row>
    <row r="6572" spans="1:4" x14ac:dyDescent="0.2">
      <c r="B6572" s="27" t="s">
        <v>114</v>
      </c>
      <c r="C6572" s="27"/>
      <c r="D6572" s="11">
        <f>+D6555+D6559+D6565+D6570</f>
        <v>4533125</v>
      </c>
    </row>
    <row r="6574" spans="1:4" x14ac:dyDescent="0.2">
      <c r="B6574" s="2"/>
      <c r="C6574" s="2"/>
    </row>
    <row r="6575" spans="1:4" x14ac:dyDescent="0.2">
      <c r="A6575" s="19" t="s">
        <v>106</v>
      </c>
      <c r="B6575" s="2"/>
      <c r="C6575" s="2"/>
    </row>
    <row r="6577" spans="1:4" x14ac:dyDescent="0.2">
      <c r="B6577" s="2" t="s">
        <v>119</v>
      </c>
      <c r="C6577" s="2" t="s">
        <v>91</v>
      </c>
      <c r="D6577" s="13">
        <v>73198</v>
      </c>
    </row>
    <row r="6578" spans="1:4" x14ac:dyDescent="0.2">
      <c r="B6578" s="2"/>
      <c r="C6578" s="5" t="s">
        <v>120</v>
      </c>
      <c r="D6578" s="9">
        <f>SUM(D6577)</f>
        <v>73198</v>
      </c>
    </row>
    <row r="6579" spans="1:4" x14ac:dyDescent="0.2">
      <c r="B6579" s="2"/>
      <c r="C6579" s="2"/>
    </row>
    <row r="6580" spans="1:4" x14ac:dyDescent="0.2">
      <c r="B6580" s="2" t="s">
        <v>1</v>
      </c>
      <c r="C6580" s="2" t="s">
        <v>2</v>
      </c>
      <c r="D6580" s="13">
        <v>250</v>
      </c>
    </row>
    <row r="6581" spans="1:4" x14ac:dyDescent="0.2">
      <c r="B6581" s="2"/>
      <c r="C6581" s="5" t="s">
        <v>121</v>
      </c>
      <c r="D6581" s="9">
        <f>SUM(D6580)</f>
        <v>250</v>
      </c>
    </row>
    <row r="6582" spans="1:4" x14ac:dyDescent="0.2">
      <c r="B6582" s="2"/>
      <c r="C6582" s="2"/>
    </row>
    <row r="6583" spans="1:4" x14ac:dyDescent="0.2">
      <c r="B6583" s="2" t="s">
        <v>21</v>
      </c>
      <c r="C6583" s="2" t="s">
        <v>22</v>
      </c>
      <c r="D6583" s="9">
        <v>7201</v>
      </c>
    </row>
    <row r="6584" spans="1:4" x14ac:dyDescent="0.2">
      <c r="B6584" s="2" t="s">
        <v>29</v>
      </c>
      <c r="C6584" s="2" t="s">
        <v>30</v>
      </c>
      <c r="D6584" s="13">
        <v>1000</v>
      </c>
    </row>
    <row r="6585" spans="1:4" x14ac:dyDescent="0.2">
      <c r="B6585" s="2"/>
      <c r="C6585" s="5" t="s">
        <v>122</v>
      </c>
      <c r="D6585" s="9">
        <f>SUM(D6583:D6584)</f>
        <v>8201</v>
      </c>
    </row>
    <row r="6586" spans="1:4" x14ac:dyDescent="0.2">
      <c r="B6586" s="2"/>
      <c r="C6586" s="2"/>
    </row>
    <row r="6587" spans="1:4" x14ac:dyDescent="0.2">
      <c r="B6587" s="27" t="s">
        <v>113</v>
      </c>
      <c r="C6587" s="27"/>
      <c r="D6587" s="11">
        <f>+D6578+D6581+D6585</f>
        <v>81649</v>
      </c>
    </row>
    <row r="6589" spans="1:4" x14ac:dyDescent="0.2">
      <c r="B6589" s="2"/>
      <c r="C6589" s="2"/>
    </row>
    <row r="6590" spans="1:4" x14ac:dyDescent="0.2">
      <c r="A6590" s="10" t="s">
        <v>107</v>
      </c>
      <c r="B6590" s="2"/>
      <c r="C6590" s="2"/>
    </row>
    <row r="6592" spans="1:4" x14ac:dyDescent="0.2">
      <c r="B6592" s="2" t="s">
        <v>119</v>
      </c>
      <c r="C6592" s="2" t="s">
        <v>91</v>
      </c>
      <c r="D6592" s="13">
        <v>222705</v>
      </c>
    </row>
    <row r="6593" spans="1:6" x14ac:dyDescent="0.2">
      <c r="B6593" s="2"/>
      <c r="C6593" s="5" t="s">
        <v>120</v>
      </c>
      <c r="D6593" s="9">
        <f>SUM(D6592)</f>
        <v>222705</v>
      </c>
    </row>
    <row r="6594" spans="1:6" x14ac:dyDescent="0.2">
      <c r="B6594" s="2"/>
      <c r="C6594" s="5"/>
    </row>
    <row r="6595" spans="1:6" x14ac:dyDescent="0.2">
      <c r="B6595" s="27" t="s">
        <v>125</v>
      </c>
      <c r="C6595" s="27"/>
      <c r="D6595" s="11">
        <f>+D6593</f>
        <v>222705</v>
      </c>
    </row>
    <row r="6596" spans="1:6" x14ac:dyDescent="0.2">
      <c r="B6596" s="2"/>
      <c r="C6596" s="2"/>
    </row>
    <row r="6597" spans="1:6" x14ac:dyDescent="0.2">
      <c r="B6597" s="2"/>
      <c r="C6597" s="2"/>
    </row>
    <row r="6598" spans="1:6" x14ac:dyDescent="0.2">
      <c r="A6598" s="19" t="s">
        <v>108</v>
      </c>
      <c r="B6598" s="2"/>
      <c r="C6598" s="2"/>
    </row>
    <row r="6600" spans="1:6" x14ac:dyDescent="0.2">
      <c r="B6600" s="2" t="s">
        <v>119</v>
      </c>
      <c r="C6600" s="2" t="s">
        <v>91</v>
      </c>
      <c r="D6600" s="13">
        <v>420488</v>
      </c>
    </row>
    <row r="6601" spans="1:6" x14ac:dyDescent="0.2">
      <c r="B6601" s="2"/>
      <c r="C6601" s="5" t="s">
        <v>120</v>
      </c>
      <c r="D6601" s="9">
        <f>SUM(D6600)</f>
        <v>420488</v>
      </c>
    </row>
    <row r="6602" spans="1:6" x14ac:dyDescent="0.2">
      <c r="B6602" s="2"/>
      <c r="C6602" s="2"/>
    </row>
    <row r="6603" spans="1:6" x14ac:dyDescent="0.2">
      <c r="B6603" s="2" t="s">
        <v>21</v>
      </c>
      <c r="C6603" s="2" t="s">
        <v>22</v>
      </c>
      <c r="D6603" s="9">
        <v>400</v>
      </c>
    </row>
    <row r="6604" spans="1:6" x14ac:dyDescent="0.2">
      <c r="B6604" s="2" t="s">
        <v>29</v>
      </c>
      <c r="C6604" s="2" t="s">
        <v>30</v>
      </c>
      <c r="D6604" s="13">
        <v>1000</v>
      </c>
    </row>
    <row r="6605" spans="1:6" x14ac:dyDescent="0.2">
      <c r="B6605" s="2"/>
      <c r="C6605" s="5" t="s">
        <v>122</v>
      </c>
      <c r="D6605" s="9">
        <f>SUM(D6603:D6604)</f>
        <v>1400</v>
      </c>
      <c r="E6605" s="12"/>
      <c r="F6605" s="12"/>
    </row>
    <row r="6606" spans="1:6" x14ac:dyDescent="0.2">
      <c r="B6606" s="2"/>
      <c r="C6606" s="2"/>
    </row>
    <row r="6607" spans="1:6" x14ac:dyDescent="0.2">
      <c r="B6607" s="27" t="s">
        <v>126</v>
      </c>
      <c r="C6607" s="27"/>
      <c r="D6607" s="11">
        <f>+D6601+D6605</f>
        <v>421888</v>
      </c>
    </row>
    <row r="6609" spans="1:4" x14ac:dyDescent="0.2">
      <c r="B6609" s="2"/>
      <c r="C6609" s="2"/>
    </row>
    <row r="6610" spans="1:4" x14ac:dyDescent="0.2">
      <c r="A6610" s="19" t="s">
        <v>109</v>
      </c>
      <c r="B6610" s="2"/>
      <c r="C6610" s="2"/>
    </row>
    <row r="6612" spans="1:4" x14ac:dyDescent="0.2">
      <c r="B6612" s="2" t="s">
        <v>119</v>
      </c>
      <c r="C6612" s="2" t="s">
        <v>91</v>
      </c>
      <c r="D6612" s="13">
        <v>251864</v>
      </c>
    </row>
    <row r="6613" spans="1:4" x14ac:dyDescent="0.2">
      <c r="B6613" s="2"/>
      <c r="C6613" s="5" t="s">
        <v>120</v>
      </c>
      <c r="D6613" s="9">
        <f>SUM(D6612)</f>
        <v>251864</v>
      </c>
    </row>
    <row r="6614" spans="1:4" x14ac:dyDescent="0.2">
      <c r="B6614" s="2"/>
      <c r="C6614" s="2"/>
    </row>
    <row r="6615" spans="1:4" x14ac:dyDescent="0.2">
      <c r="B6615" s="2" t="s">
        <v>15</v>
      </c>
      <c r="C6615" s="2" t="s">
        <v>16</v>
      </c>
      <c r="D6615" s="9">
        <v>100</v>
      </c>
    </row>
    <row r="6616" spans="1:4" x14ac:dyDescent="0.2">
      <c r="B6616" s="2" t="s">
        <v>21</v>
      </c>
      <c r="C6616" s="2" t="s">
        <v>22</v>
      </c>
      <c r="D6616" s="9">
        <v>355</v>
      </c>
    </row>
    <row r="6617" spans="1:4" x14ac:dyDescent="0.2">
      <c r="B6617" s="2" t="s">
        <v>29</v>
      </c>
      <c r="C6617" s="2" t="s">
        <v>30</v>
      </c>
      <c r="D6617" s="13">
        <v>1300</v>
      </c>
    </row>
    <row r="6618" spans="1:4" x14ac:dyDescent="0.2">
      <c r="B6618" s="2"/>
      <c r="C6618" s="5" t="s">
        <v>122</v>
      </c>
      <c r="D6618" s="9">
        <f>SUM(D6615:D6617)</f>
        <v>1755</v>
      </c>
    </row>
    <row r="6619" spans="1:4" x14ac:dyDescent="0.2">
      <c r="B6619" s="2"/>
      <c r="C6619" s="2"/>
    </row>
    <row r="6620" spans="1:4" x14ac:dyDescent="0.2">
      <c r="B6620" s="2" t="s">
        <v>31</v>
      </c>
      <c r="C6620" s="2" t="s">
        <v>32</v>
      </c>
      <c r="D6620" s="9">
        <v>100</v>
      </c>
    </row>
    <row r="6621" spans="1:4" x14ac:dyDescent="0.2">
      <c r="B6621" s="2" t="s">
        <v>40</v>
      </c>
      <c r="C6621" s="2" t="s">
        <v>41</v>
      </c>
      <c r="D6621" s="9">
        <v>50</v>
      </c>
    </row>
    <row r="6622" spans="1:4" x14ac:dyDescent="0.2">
      <c r="B6622" s="2" t="s">
        <v>42</v>
      </c>
      <c r="C6622" s="2" t="s">
        <v>43</v>
      </c>
      <c r="D6622" s="13">
        <v>125</v>
      </c>
    </row>
    <row r="6623" spans="1:4" x14ac:dyDescent="0.2">
      <c r="B6623" s="2"/>
      <c r="C6623" s="5" t="s">
        <v>123</v>
      </c>
      <c r="D6623" s="9">
        <f>SUM(D6620:D6622)</f>
        <v>275</v>
      </c>
    </row>
    <row r="6624" spans="1:4" x14ac:dyDescent="0.2">
      <c r="B6624" s="2"/>
      <c r="C6624" s="2"/>
    </row>
    <row r="6625" spans="1:4" x14ac:dyDescent="0.2">
      <c r="B6625" s="27" t="s">
        <v>127</v>
      </c>
      <c r="C6625" s="27"/>
      <c r="D6625" s="11">
        <f>+D6613+D6618+D6623</f>
        <v>253894</v>
      </c>
    </row>
    <row r="6627" spans="1:4" x14ac:dyDescent="0.2">
      <c r="B6627" s="2"/>
      <c r="C6627" s="2"/>
    </row>
    <row r="6628" spans="1:4" x14ac:dyDescent="0.2">
      <c r="A6628" s="19" t="s">
        <v>111</v>
      </c>
      <c r="B6628" s="2"/>
      <c r="C6628" s="2"/>
    </row>
    <row r="6630" spans="1:4" x14ac:dyDescent="0.2">
      <c r="B6630" s="2" t="s">
        <v>119</v>
      </c>
      <c r="C6630" s="2" t="s">
        <v>91</v>
      </c>
      <c r="D6630" s="13">
        <v>87633</v>
      </c>
    </row>
    <row r="6631" spans="1:4" x14ac:dyDescent="0.2">
      <c r="B6631" s="2"/>
      <c r="C6631" s="5" t="s">
        <v>120</v>
      </c>
      <c r="D6631" s="9">
        <f>SUM(D6630)</f>
        <v>87633</v>
      </c>
    </row>
    <row r="6632" spans="1:4" x14ac:dyDescent="0.2">
      <c r="B6632" s="2"/>
      <c r="C6632" s="2"/>
    </row>
    <row r="6633" spans="1:4" x14ac:dyDescent="0.2">
      <c r="B6633" s="2" t="s">
        <v>29</v>
      </c>
      <c r="C6633" s="2" t="s">
        <v>30</v>
      </c>
      <c r="D6633" s="13">
        <v>1500</v>
      </c>
    </row>
    <row r="6634" spans="1:4" x14ac:dyDescent="0.2">
      <c r="B6634" s="2"/>
      <c r="C6634" s="5" t="s">
        <v>122</v>
      </c>
      <c r="D6634" s="9">
        <f>SUM(D6633)</f>
        <v>1500</v>
      </c>
    </row>
    <row r="6635" spans="1:4" x14ac:dyDescent="0.2">
      <c r="B6635" s="2"/>
      <c r="C6635" s="2"/>
    </row>
    <row r="6636" spans="1:4" x14ac:dyDescent="0.2">
      <c r="B6636" s="27" t="s">
        <v>129</v>
      </c>
      <c r="C6636" s="27"/>
      <c r="D6636" s="11">
        <f>+D6631+D6634</f>
        <v>89133</v>
      </c>
    </row>
    <row r="6638" spans="1:4" x14ac:dyDescent="0.2">
      <c r="B6638" s="2"/>
      <c r="C6638" s="2"/>
    </row>
    <row r="6639" spans="1:4" x14ac:dyDescent="0.2">
      <c r="A6639" s="19" t="s">
        <v>90</v>
      </c>
      <c r="B6639" s="2"/>
      <c r="C6639" s="2"/>
    </row>
    <row r="6641" spans="1:6" x14ac:dyDescent="0.2">
      <c r="B6641" s="2" t="s">
        <v>119</v>
      </c>
      <c r="C6641" s="2" t="s">
        <v>91</v>
      </c>
      <c r="D6641" s="13">
        <v>1059</v>
      </c>
    </row>
    <row r="6642" spans="1:6" x14ac:dyDescent="0.2">
      <c r="B6642" s="2"/>
      <c r="C6642" s="5" t="s">
        <v>120</v>
      </c>
      <c r="D6642" s="9">
        <f>SUM(D6641)</f>
        <v>1059</v>
      </c>
    </row>
    <row r="6643" spans="1:6" x14ac:dyDescent="0.2">
      <c r="B6643" s="2"/>
      <c r="C6643" s="2"/>
    </row>
    <row r="6644" spans="1:6" x14ac:dyDescent="0.2">
      <c r="B6644" s="27" t="s">
        <v>130</v>
      </c>
      <c r="C6644" s="27"/>
      <c r="D6644" s="11">
        <f>+D6642</f>
        <v>1059</v>
      </c>
    </row>
    <row r="6646" spans="1:6" x14ac:dyDescent="0.2">
      <c r="B6646" s="2"/>
      <c r="C6646" s="2"/>
    </row>
    <row r="6647" spans="1:6" x14ac:dyDescent="0.2">
      <c r="A6647" s="19" t="s">
        <v>102</v>
      </c>
      <c r="B6647" s="2"/>
      <c r="C6647" s="2"/>
    </row>
    <row r="6649" spans="1:6" x14ac:dyDescent="0.2">
      <c r="B6649" s="2" t="s">
        <v>3</v>
      </c>
      <c r="C6649" s="2" t="s">
        <v>4</v>
      </c>
      <c r="D6649" s="9">
        <v>1000</v>
      </c>
    </row>
    <row r="6650" spans="1:6" x14ac:dyDescent="0.2">
      <c r="B6650" s="2" t="s">
        <v>65</v>
      </c>
      <c r="C6650" s="2" t="s">
        <v>321</v>
      </c>
      <c r="D6650" s="9">
        <v>12500</v>
      </c>
    </row>
    <row r="6651" spans="1:6" x14ac:dyDescent="0.2">
      <c r="B6651" s="2" t="s">
        <v>7</v>
      </c>
      <c r="C6651" s="2" t="s">
        <v>8</v>
      </c>
      <c r="D6651" s="9">
        <v>16000</v>
      </c>
    </row>
    <row r="6652" spans="1:6" x14ac:dyDescent="0.2">
      <c r="B6652" s="2" t="s">
        <v>67</v>
      </c>
      <c r="C6652" s="2" t="s">
        <v>68</v>
      </c>
      <c r="D6652" s="9">
        <v>118655</v>
      </c>
    </row>
    <row r="6653" spans="1:6" x14ac:dyDescent="0.2">
      <c r="B6653" s="2" t="s">
        <v>69</v>
      </c>
      <c r="C6653" s="2" t="s">
        <v>70</v>
      </c>
      <c r="D6653" s="13">
        <v>5000</v>
      </c>
    </row>
    <row r="6654" spans="1:6" x14ac:dyDescent="0.2">
      <c r="B6654" s="2"/>
      <c r="C6654" s="5" t="s">
        <v>121</v>
      </c>
      <c r="D6654" s="9">
        <f>SUM(D6649:D6653)</f>
        <v>153155</v>
      </c>
      <c r="E6654" s="12"/>
      <c r="F6654" s="12"/>
    </row>
    <row r="6655" spans="1:6" x14ac:dyDescent="0.2">
      <c r="B6655" s="2"/>
      <c r="C6655" s="2"/>
    </row>
    <row r="6656" spans="1:6" x14ac:dyDescent="0.2">
      <c r="B6656" s="2" t="s">
        <v>71</v>
      </c>
      <c r="C6656" s="2" t="s">
        <v>72</v>
      </c>
      <c r="D6656" s="13">
        <v>11500</v>
      </c>
    </row>
    <row r="6657" spans="1:4" x14ac:dyDescent="0.2">
      <c r="B6657" s="2"/>
      <c r="C6657" s="5" t="s">
        <v>122</v>
      </c>
      <c r="D6657" s="9">
        <f>SUM(D6656:D6656)</f>
        <v>11500</v>
      </c>
    </row>
    <row r="6658" spans="1:4" x14ac:dyDescent="0.2">
      <c r="B6658" s="2"/>
      <c r="C6658" s="2"/>
    </row>
    <row r="6659" spans="1:4" x14ac:dyDescent="0.2">
      <c r="B6659" s="27" t="s">
        <v>131</v>
      </c>
      <c r="C6659" s="27"/>
      <c r="D6659" s="11">
        <f>+D6654+D6657</f>
        <v>164655</v>
      </c>
    </row>
    <row r="6661" spans="1:4" ht="16.5" thickBot="1" x14ac:dyDescent="0.3">
      <c r="B6661" s="31" t="s">
        <v>212</v>
      </c>
      <c r="C6661" s="31"/>
      <c r="D6661" s="6">
        <f>+D6572+D6587+D6607+D6625+D6636+D6644+D6659+D6595</f>
        <v>5768108</v>
      </c>
    </row>
    <row r="6662" spans="1:4" ht="13.5" thickTop="1" x14ac:dyDescent="0.2"/>
    <row r="6663" spans="1:4" ht="13.5" thickBot="1" x14ac:dyDescent="0.25">
      <c r="B6663" s="2"/>
      <c r="C6663" s="2"/>
    </row>
    <row r="6664" spans="1:4" ht="18.75" thickBot="1" x14ac:dyDescent="0.3">
      <c r="A6664" s="28" t="s">
        <v>298</v>
      </c>
      <c r="B6664" s="29"/>
      <c r="C6664" s="29"/>
      <c r="D6664" s="30"/>
    </row>
    <row r="6665" spans="1:4" ht="18" x14ac:dyDescent="0.25">
      <c r="A6665" s="3"/>
      <c r="B6665" s="3"/>
      <c r="C6665" s="3"/>
      <c r="D6665" s="37"/>
    </row>
    <row r="6666" spans="1:4" x14ac:dyDescent="0.2">
      <c r="A6666" s="19" t="s">
        <v>105</v>
      </c>
      <c r="B6666" s="2"/>
      <c r="C6666" s="2"/>
    </row>
    <row r="6668" spans="1:4" x14ac:dyDescent="0.2">
      <c r="B6668" s="2" t="s">
        <v>119</v>
      </c>
      <c r="C6668" s="2" t="s">
        <v>91</v>
      </c>
      <c r="D6668" s="4">
        <v>4355313</v>
      </c>
    </row>
    <row r="6669" spans="1:4" x14ac:dyDescent="0.2">
      <c r="B6669" s="2"/>
      <c r="C6669" s="5" t="s">
        <v>120</v>
      </c>
      <c r="D6669" s="9">
        <f>SUM(D6668)</f>
        <v>4355313</v>
      </c>
    </row>
    <row r="6670" spans="1:4" x14ac:dyDescent="0.2">
      <c r="B6670" s="2"/>
      <c r="C6670" s="2"/>
    </row>
    <row r="6671" spans="1:4" x14ac:dyDescent="0.2">
      <c r="B6671" s="2" t="s">
        <v>1</v>
      </c>
      <c r="C6671" s="2" t="s">
        <v>2</v>
      </c>
      <c r="D6671" s="9">
        <v>2750</v>
      </c>
    </row>
    <row r="6672" spans="1:4" x14ac:dyDescent="0.2">
      <c r="B6672" s="2" t="s">
        <v>11</v>
      </c>
      <c r="C6672" s="2" t="s">
        <v>12</v>
      </c>
      <c r="D6672" s="13">
        <v>8071</v>
      </c>
    </row>
    <row r="6673" spans="1:6" x14ac:dyDescent="0.2">
      <c r="B6673" s="2"/>
      <c r="C6673" s="5" t="s">
        <v>121</v>
      </c>
      <c r="D6673" s="9">
        <f>SUM(D6671:D6672)</f>
        <v>10821</v>
      </c>
      <c r="E6673" s="12"/>
      <c r="F6673" s="12"/>
    </row>
    <row r="6674" spans="1:6" x14ac:dyDescent="0.2">
      <c r="B6674" s="2"/>
      <c r="C6674" s="2"/>
    </row>
    <row r="6675" spans="1:6" x14ac:dyDescent="0.2">
      <c r="B6675" s="2" t="s">
        <v>57</v>
      </c>
      <c r="C6675" s="2" t="s">
        <v>58</v>
      </c>
      <c r="D6675" s="9">
        <v>553</v>
      </c>
    </row>
    <row r="6676" spans="1:6" x14ac:dyDescent="0.2">
      <c r="B6676" s="2" t="s">
        <v>25</v>
      </c>
      <c r="C6676" s="2" t="s">
        <v>26</v>
      </c>
      <c r="D6676" s="9">
        <v>3000</v>
      </c>
    </row>
    <row r="6677" spans="1:6" x14ac:dyDescent="0.2">
      <c r="B6677" s="2" t="s">
        <v>29</v>
      </c>
      <c r="C6677" s="2" t="s">
        <v>30</v>
      </c>
      <c r="D6677" s="13">
        <v>52973</v>
      </c>
    </row>
    <row r="6678" spans="1:6" x14ac:dyDescent="0.2">
      <c r="B6678" s="2"/>
      <c r="C6678" s="5" t="s">
        <v>122</v>
      </c>
      <c r="D6678" s="9">
        <f>SUM(D6675:D6677)</f>
        <v>56526</v>
      </c>
    </row>
    <row r="6679" spans="1:6" x14ac:dyDescent="0.2">
      <c r="B6679" s="2"/>
      <c r="C6679" s="2"/>
    </row>
    <row r="6680" spans="1:6" x14ac:dyDescent="0.2">
      <c r="B6680" s="2" t="s">
        <v>33</v>
      </c>
      <c r="C6680" s="2" t="s">
        <v>34</v>
      </c>
      <c r="D6680" s="13">
        <v>2000</v>
      </c>
    </row>
    <row r="6681" spans="1:6" x14ac:dyDescent="0.2">
      <c r="B6681" s="2"/>
      <c r="C6681" s="5" t="s">
        <v>123</v>
      </c>
      <c r="D6681" s="9">
        <f>SUM(D6680:D6680)</f>
        <v>2000</v>
      </c>
    </row>
    <row r="6682" spans="1:6" x14ac:dyDescent="0.2">
      <c r="B6682" s="2"/>
      <c r="C6682" s="2"/>
    </row>
    <row r="6683" spans="1:6" x14ac:dyDescent="0.2">
      <c r="B6683" s="27" t="s">
        <v>114</v>
      </c>
      <c r="C6683" s="27"/>
      <c r="D6683" s="11">
        <f>+D6669+D6673+D6678+D6681</f>
        <v>4424660</v>
      </c>
    </row>
    <row r="6685" spans="1:6" x14ac:dyDescent="0.2">
      <c r="B6685" s="2"/>
      <c r="C6685" s="2"/>
    </row>
    <row r="6686" spans="1:6" x14ac:dyDescent="0.2">
      <c r="A6686" s="19" t="s">
        <v>106</v>
      </c>
      <c r="B6686" s="2"/>
      <c r="C6686" s="2"/>
    </row>
    <row r="6688" spans="1:6" x14ac:dyDescent="0.2">
      <c r="B6688" s="2" t="s">
        <v>119</v>
      </c>
      <c r="C6688" s="2" t="s">
        <v>91</v>
      </c>
      <c r="D6688" s="13">
        <v>83121</v>
      </c>
    </row>
    <row r="6689" spans="1:4" x14ac:dyDescent="0.2">
      <c r="B6689" s="2"/>
      <c r="C6689" s="5" t="s">
        <v>120</v>
      </c>
      <c r="D6689" s="9">
        <f>SUM(D6688)</f>
        <v>83121</v>
      </c>
    </row>
    <row r="6690" spans="1:4" x14ac:dyDescent="0.2">
      <c r="B6690" s="2"/>
      <c r="C6690" s="2"/>
    </row>
    <row r="6691" spans="1:4" x14ac:dyDescent="0.2">
      <c r="B6691" s="2" t="s">
        <v>1</v>
      </c>
      <c r="C6691" s="2" t="s">
        <v>2</v>
      </c>
      <c r="D6691" s="13">
        <v>500</v>
      </c>
    </row>
    <row r="6692" spans="1:4" x14ac:dyDescent="0.2">
      <c r="B6692" s="2"/>
      <c r="C6692" s="5" t="s">
        <v>121</v>
      </c>
      <c r="D6692" s="9">
        <f>SUM(D6691)</f>
        <v>500</v>
      </c>
    </row>
    <row r="6693" spans="1:4" x14ac:dyDescent="0.2">
      <c r="B6693" s="2"/>
      <c r="C6693" s="5"/>
    </row>
    <row r="6694" spans="1:4" x14ac:dyDescent="0.2">
      <c r="B6694" s="2" t="s">
        <v>29</v>
      </c>
      <c r="C6694" s="2" t="s">
        <v>30</v>
      </c>
      <c r="D6694" s="13">
        <v>500</v>
      </c>
    </row>
    <row r="6695" spans="1:4" x14ac:dyDescent="0.2">
      <c r="B6695" s="2"/>
      <c r="C6695" s="5" t="s">
        <v>122</v>
      </c>
      <c r="D6695" s="9">
        <f>SUM(D6694:D6694)</f>
        <v>500</v>
      </c>
    </row>
    <row r="6696" spans="1:4" x14ac:dyDescent="0.2">
      <c r="B6696" s="2"/>
      <c r="C6696" s="2"/>
    </row>
    <row r="6697" spans="1:4" x14ac:dyDescent="0.2">
      <c r="B6697" s="27" t="s">
        <v>113</v>
      </c>
      <c r="C6697" s="27"/>
      <c r="D6697" s="11">
        <f>+D6689+D6692+D6695</f>
        <v>84121</v>
      </c>
    </row>
    <row r="6699" spans="1:4" x14ac:dyDescent="0.2">
      <c r="B6699" s="2"/>
      <c r="C6699" s="2"/>
    </row>
    <row r="6700" spans="1:4" x14ac:dyDescent="0.2">
      <c r="A6700" s="10" t="s">
        <v>107</v>
      </c>
      <c r="B6700" s="2"/>
      <c r="C6700" s="2"/>
    </row>
    <row r="6702" spans="1:4" x14ac:dyDescent="0.2">
      <c r="B6702" s="2" t="s">
        <v>119</v>
      </c>
      <c r="C6702" s="2" t="s">
        <v>91</v>
      </c>
      <c r="D6702" s="13">
        <v>225390</v>
      </c>
    </row>
    <row r="6703" spans="1:4" x14ac:dyDescent="0.2">
      <c r="B6703" s="2"/>
      <c r="C6703" s="5" t="s">
        <v>120</v>
      </c>
      <c r="D6703" s="9">
        <f>SUM(D6702)</f>
        <v>225390</v>
      </c>
    </row>
    <row r="6705" spans="1:4" x14ac:dyDescent="0.2">
      <c r="B6705" s="27" t="s">
        <v>125</v>
      </c>
      <c r="C6705" s="27"/>
      <c r="D6705" s="11">
        <f>+D6703</f>
        <v>225390</v>
      </c>
    </row>
    <row r="6706" spans="1:4" x14ac:dyDescent="0.2">
      <c r="B6706" s="2"/>
      <c r="C6706" s="2"/>
    </row>
    <row r="6707" spans="1:4" x14ac:dyDescent="0.2">
      <c r="B6707" s="2"/>
      <c r="C6707" s="2"/>
    </row>
    <row r="6708" spans="1:4" x14ac:dyDescent="0.2">
      <c r="A6708" s="19" t="s">
        <v>108</v>
      </c>
      <c r="B6708" s="2"/>
      <c r="C6708" s="2"/>
    </row>
    <row r="6710" spans="1:4" x14ac:dyDescent="0.2">
      <c r="B6710" s="2" t="s">
        <v>119</v>
      </c>
      <c r="C6710" s="2" t="s">
        <v>91</v>
      </c>
      <c r="D6710" s="13">
        <v>395609</v>
      </c>
    </row>
    <row r="6711" spans="1:4" x14ac:dyDescent="0.2">
      <c r="B6711" s="2"/>
      <c r="C6711" s="5" t="s">
        <v>120</v>
      </c>
      <c r="D6711" s="9">
        <f>SUM(D6710)</f>
        <v>395609</v>
      </c>
    </row>
    <row r="6712" spans="1:4" x14ac:dyDescent="0.2">
      <c r="B6712" s="2"/>
      <c r="C6712" s="2"/>
    </row>
    <row r="6713" spans="1:4" x14ac:dyDescent="0.2">
      <c r="B6713" s="2" t="s">
        <v>40</v>
      </c>
      <c r="C6713" s="2" t="s">
        <v>41</v>
      </c>
      <c r="D6713" s="13">
        <v>500</v>
      </c>
    </row>
    <row r="6714" spans="1:4" x14ac:dyDescent="0.2">
      <c r="B6714" s="2"/>
      <c r="C6714" s="5" t="s">
        <v>123</v>
      </c>
      <c r="D6714" s="9">
        <f>SUM(D6713:D6713)</f>
        <v>500</v>
      </c>
    </row>
    <row r="6715" spans="1:4" x14ac:dyDescent="0.2">
      <c r="B6715" s="2"/>
      <c r="C6715" s="2"/>
    </row>
    <row r="6716" spans="1:4" x14ac:dyDescent="0.2">
      <c r="B6716" s="27" t="s">
        <v>126</v>
      </c>
      <c r="C6716" s="27"/>
      <c r="D6716" s="11">
        <f>+D6711+D6714</f>
        <v>396109</v>
      </c>
    </row>
    <row r="6718" spans="1:4" x14ac:dyDescent="0.2">
      <c r="B6718" s="2"/>
      <c r="C6718" s="2"/>
    </row>
    <row r="6719" spans="1:4" x14ac:dyDescent="0.2">
      <c r="A6719" s="19" t="s">
        <v>109</v>
      </c>
      <c r="B6719" s="2"/>
      <c r="C6719" s="2"/>
    </row>
    <row r="6721" spans="1:4" x14ac:dyDescent="0.2">
      <c r="B6721" s="2" t="s">
        <v>119</v>
      </c>
      <c r="C6721" s="2" t="s">
        <v>91</v>
      </c>
      <c r="D6721" s="13">
        <v>176243</v>
      </c>
    </row>
    <row r="6722" spans="1:4" x14ac:dyDescent="0.2">
      <c r="B6722" s="2"/>
      <c r="C6722" s="5" t="s">
        <v>120</v>
      </c>
      <c r="D6722" s="9">
        <f>SUM(D6721)</f>
        <v>176243</v>
      </c>
    </row>
    <row r="6723" spans="1:4" x14ac:dyDescent="0.2">
      <c r="B6723" s="2"/>
      <c r="C6723" s="2"/>
    </row>
    <row r="6724" spans="1:4" x14ac:dyDescent="0.2">
      <c r="B6724" s="2" t="s">
        <v>15</v>
      </c>
      <c r="C6724" s="2" t="s">
        <v>16</v>
      </c>
      <c r="D6724" s="9">
        <v>50</v>
      </c>
    </row>
    <row r="6725" spans="1:4" x14ac:dyDescent="0.2">
      <c r="B6725" s="2" t="s">
        <v>21</v>
      </c>
      <c r="C6725" s="2" t="s">
        <v>22</v>
      </c>
      <c r="D6725" s="9">
        <v>150</v>
      </c>
    </row>
    <row r="6726" spans="1:4" x14ac:dyDescent="0.2">
      <c r="B6726" s="2" t="s">
        <v>29</v>
      </c>
      <c r="C6726" s="2" t="s">
        <v>30</v>
      </c>
      <c r="D6726" s="13">
        <v>800</v>
      </c>
    </row>
    <row r="6727" spans="1:4" x14ac:dyDescent="0.2">
      <c r="B6727" s="2"/>
      <c r="C6727" s="5" t="s">
        <v>122</v>
      </c>
      <c r="D6727" s="9">
        <f>SUM(D6724:D6726)</f>
        <v>1000</v>
      </c>
    </row>
    <row r="6728" spans="1:4" x14ac:dyDescent="0.2">
      <c r="B6728" s="2"/>
      <c r="C6728" s="2"/>
    </row>
    <row r="6729" spans="1:4" x14ac:dyDescent="0.2">
      <c r="B6729" s="2" t="s">
        <v>42</v>
      </c>
      <c r="C6729" s="2" t="s">
        <v>280</v>
      </c>
      <c r="D6729" s="13">
        <v>75</v>
      </c>
    </row>
    <row r="6730" spans="1:4" x14ac:dyDescent="0.2">
      <c r="B6730" s="2"/>
      <c r="C6730" s="5" t="s">
        <v>123</v>
      </c>
      <c r="D6730" s="9">
        <f>SUM(D6729:D6729)</f>
        <v>75</v>
      </c>
    </row>
    <row r="6731" spans="1:4" x14ac:dyDescent="0.2">
      <c r="B6731" s="2"/>
      <c r="C6731" s="2"/>
    </row>
    <row r="6732" spans="1:4" x14ac:dyDescent="0.2">
      <c r="B6732" s="27" t="s">
        <v>127</v>
      </c>
      <c r="C6732" s="27"/>
      <c r="D6732" s="11">
        <f>+D6722+D6727+D6730</f>
        <v>177318</v>
      </c>
    </row>
    <row r="6734" spans="1:4" x14ac:dyDescent="0.2">
      <c r="B6734" s="2"/>
      <c r="C6734" s="2"/>
    </row>
    <row r="6735" spans="1:4" x14ac:dyDescent="0.2">
      <c r="A6735" s="19" t="s">
        <v>111</v>
      </c>
      <c r="B6735" s="2"/>
      <c r="C6735" s="2"/>
    </row>
    <row r="6737" spans="1:4" x14ac:dyDescent="0.2">
      <c r="B6737" s="2" t="s">
        <v>119</v>
      </c>
      <c r="C6737" s="2" t="s">
        <v>91</v>
      </c>
      <c r="D6737" s="13">
        <v>109211</v>
      </c>
    </row>
    <row r="6738" spans="1:4" x14ac:dyDescent="0.2">
      <c r="B6738" s="2"/>
      <c r="C6738" s="5" t="s">
        <v>120</v>
      </c>
      <c r="D6738" s="9">
        <f>SUM(D6737)</f>
        <v>109211</v>
      </c>
    </row>
    <row r="6739" spans="1:4" x14ac:dyDescent="0.2">
      <c r="B6739" s="2"/>
      <c r="C6739" s="2"/>
    </row>
    <row r="6740" spans="1:4" x14ac:dyDescent="0.2">
      <c r="B6740" s="2" t="s">
        <v>29</v>
      </c>
      <c r="C6740" s="2" t="s">
        <v>30</v>
      </c>
      <c r="D6740" s="13">
        <v>1500</v>
      </c>
    </row>
    <row r="6741" spans="1:4" x14ac:dyDescent="0.2">
      <c r="B6741" s="2"/>
      <c r="C6741" s="5" t="s">
        <v>122</v>
      </c>
      <c r="D6741" s="9">
        <f>SUM(D6740)</f>
        <v>1500</v>
      </c>
    </row>
    <row r="6742" spans="1:4" x14ac:dyDescent="0.2">
      <c r="B6742" s="2"/>
      <c r="C6742" s="2"/>
    </row>
    <row r="6743" spans="1:4" x14ac:dyDescent="0.2">
      <c r="B6743" s="27" t="s">
        <v>129</v>
      </c>
      <c r="C6743" s="27"/>
      <c r="D6743" s="11">
        <f>+D6738+D6741</f>
        <v>110711</v>
      </c>
    </row>
    <row r="6745" spans="1:4" x14ac:dyDescent="0.2">
      <c r="B6745" s="2"/>
      <c r="C6745" s="2"/>
    </row>
    <row r="6746" spans="1:4" x14ac:dyDescent="0.2">
      <c r="A6746" s="19" t="s">
        <v>90</v>
      </c>
      <c r="B6746" s="2"/>
      <c r="C6746" s="2"/>
    </row>
    <row r="6748" spans="1:4" x14ac:dyDescent="0.2">
      <c r="B6748" s="2" t="s">
        <v>119</v>
      </c>
      <c r="C6748" s="2" t="s">
        <v>91</v>
      </c>
      <c r="D6748" s="13">
        <v>6340</v>
      </c>
    </row>
    <row r="6749" spans="1:4" x14ac:dyDescent="0.2">
      <c r="B6749" s="2"/>
      <c r="C6749" s="5" t="s">
        <v>120</v>
      </c>
      <c r="D6749" s="9">
        <f>SUM(D6748)</f>
        <v>6340</v>
      </c>
    </row>
    <row r="6750" spans="1:4" x14ac:dyDescent="0.2">
      <c r="B6750" s="2"/>
      <c r="C6750" s="2"/>
    </row>
    <row r="6751" spans="1:4" x14ac:dyDescent="0.2">
      <c r="B6751" s="27" t="s">
        <v>130</v>
      </c>
      <c r="C6751" s="27"/>
      <c r="D6751" s="11">
        <f>+D6749</f>
        <v>6340</v>
      </c>
    </row>
    <row r="6752" spans="1:4" x14ac:dyDescent="0.2">
      <c r="B6752" s="2"/>
      <c r="C6752" s="2"/>
    </row>
    <row r="6753" spans="1:4" x14ac:dyDescent="0.2">
      <c r="B6753" s="2"/>
      <c r="C6753" s="2"/>
    </row>
    <row r="6754" spans="1:4" x14ac:dyDescent="0.2">
      <c r="A6754" s="19" t="s">
        <v>102</v>
      </c>
      <c r="B6754" s="2"/>
      <c r="C6754" s="2"/>
    </row>
    <row r="6756" spans="1:4" x14ac:dyDescent="0.2">
      <c r="B6756" s="2" t="s">
        <v>3</v>
      </c>
      <c r="C6756" s="2" t="s">
        <v>4</v>
      </c>
      <c r="D6756" s="9">
        <v>1000</v>
      </c>
    </row>
    <row r="6757" spans="1:4" x14ac:dyDescent="0.2">
      <c r="B6757" s="2" t="s">
        <v>65</v>
      </c>
      <c r="C6757" s="2" t="s">
        <v>66</v>
      </c>
      <c r="D6757" s="9">
        <v>27000</v>
      </c>
    </row>
    <row r="6758" spans="1:4" x14ac:dyDescent="0.2">
      <c r="B6758" s="2" t="s">
        <v>7</v>
      </c>
      <c r="C6758" s="2" t="s">
        <v>8</v>
      </c>
      <c r="D6758" s="9">
        <v>26800</v>
      </c>
    </row>
    <row r="6759" spans="1:4" x14ac:dyDescent="0.2">
      <c r="B6759" s="2" t="s">
        <v>67</v>
      </c>
      <c r="C6759" s="2" t="s">
        <v>68</v>
      </c>
      <c r="D6759" s="9">
        <v>122442</v>
      </c>
    </row>
    <row r="6760" spans="1:4" x14ac:dyDescent="0.2">
      <c r="B6760" s="2" t="s">
        <v>69</v>
      </c>
      <c r="C6760" s="2" t="s">
        <v>70</v>
      </c>
      <c r="D6760" s="13">
        <v>11000</v>
      </c>
    </row>
    <row r="6761" spans="1:4" x14ac:dyDescent="0.2">
      <c r="B6761" s="2"/>
      <c r="C6761" s="5" t="s">
        <v>121</v>
      </c>
      <c r="D6761" s="9">
        <f>SUM(D6756:D6760)</f>
        <v>188242</v>
      </c>
    </row>
    <row r="6762" spans="1:4" x14ac:dyDescent="0.2">
      <c r="B6762" s="2"/>
      <c r="C6762" s="5"/>
    </row>
    <row r="6763" spans="1:4" x14ac:dyDescent="0.2">
      <c r="B6763" s="2" t="s">
        <v>71</v>
      </c>
      <c r="C6763" s="2" t="s">
        <v>72</v>
      </c>
      <c r="D6763" s="13">
        <v>17000</v>
      </c>
    </row>
    <row r="6764" spans="1:4" x14ac:dyDescent="0.2">
      <c r="B6764" s="2"/>
      <c r="C6764" s="5" t="s">
        <v>122</v>
      </c>
      <c r="D6764" s="9">
        <f>SUM(D6763)</f>
        <v>17000</v>
      </c>
    </row>
    <row r="6765" spans="1:4" x14ac:dyDescent="0.2">
      <c r="B6765" s="2"/>
      <c r="C6765" s="2"/>
    </row>
    <row r="6766" spans="1:4" x14ac:dyDescent="0.2">
      <c r="B6766" s="27" t="s">
        <v>131</v>
      </c>
      <c r="C6766" s="27"/>
      <c r="D6766" s="11">
        <f>+D6761+D6764</f>
        <v>205242</v>
      </c>
    </row>
    <row r="6768" spans="1:4" ht="16.5" thickBot="1" x14ac:dyDescent="0.3">
      <c r="B6768" s="31" t="s">
        <v>299</v>
      </c>
      <c r="C6768" s="31"/>
      <c r="D6768" s="6">
        <f>+D6683+D6697+D6716+D6732+D6743+D6766+D6705+D6751</f>
        <v>5629891</v>
      </c>
    </row>
    <row r="6769" spans="1:6" ht="13.5" thickTop="1" x14ac:dyDescent="0.2">
      <c r="B6769" s="2"/>
      <c r="C6769" s="2"/>
    </row>
    <row r="6770" spans="1:6" ht="13.5" thickBot="1" x14ac:dyDescent="0.25">
      <c r="B6770" s="2"/>
      <c r="C6770" s="2"/>
    </row>
    <row r="6771" spans="1:6" ht="18.75" thickBot="1" x14ac:dyDescent="0.3">
      <c r="A6771" s="28" t="s">
        <v>293</v>
      </c>
      <c r="B6771" s="29"/>
      <c r="C6771" s="29"/>
      <c r="D6771" s="30"/>
    </row>
    <row r="6772" spans="1:6" ht="18" x14ac:dyDescent="0.25">
      <c r="A6772" s="3"/>
      <c r="B6772" s="3"/>
      <c r="C6772" s="3"/>
      <c r="D6772" s="37"/>
    </row>
    <row r="6773" spans="1:6" x14ac:dyDescent="0.2">
      <c r="A6773" s="19" t="s">
        <v>105</v>
      </c>
      <c r="B6773" s="2"/>
      <c r="C6773" s="2"/>
    </row>
    <row r="6775" spans="1:6" x14ac:dyDescent="0.2">
      <c r="B6775" s="2" t="s">
        <v>119</v>
      </c>
      <c r="C6775" s="2" t="s">
        <v>91</v>
      </c>
      <c r="D6775" s="4">
        <v>5489467</v>
      </c>
    </row>
    <row r="6776" spans="1:6" x14ac:dyDescent="0.2">
      <c r="B6776" s="2"/>
      <c r="C6776" s="5" t="s">
        <v>120</v>
      </c>
      <c r="D6776" s="9">
        <f>SUM(D6775)</f>
        <v>5489467</v>
      </c>
    </row>
    <row r="6777" spans="1:6" x14ac:dyDescent="0.2">
      <c r="B6777" s="2"/>
      <c r="C6777" s="2"/>
    </row>
    <row r="6778" spans="1:6" x14ac:dyDescent="0.2">
      <c r="B6778" s="2" t="s">
        <v>1</v>
      </c>
      <c r="C6778" s="2" t="s">
        <v>2</v>
      </c>
      <c r="D6778" s="9">
        <v>750</v>
      </c>
    </row>
    <row r="6779" spans="1:6" x14ac:dyDescent="0.2">
      <c r="B6779" s="2" t="s">
        <v>11</v>
      </c>
      <c r="C6779" s="2" t="s">
        <v>12</v>
      </c>
      <c r="D6779" s="13">
        <v>9271</v>
      </c>
    </row>
    <row r="6780" spans="1:6" x14ac:dyDescent="0.2">
      <c r="B6780" s="2"/>
      <c r="C6780" s="5" t="s">
        <v>121</v>
      </c>
      <c r="D6780" s="9">
        <f>SUM(D6778:D6779)</f>
        <v>10021</v>
      </c>
      <c r="E6780" s="12"/>
      <c r="F6780" s="12"/>
    </row>
    <row r="6781" spans="1:6" x14ac:dyDescent="0.2">
      <c r="B6781" s="2"/>
      <c r="C6781" s="2"/>
    </row>
    <row r="6782" spans="1:6" x14ac:dyDescent="0.2">
      <c r="B6782" s="2" t="s">
        <v>15</v>
      </c>
      <c r="C6782" s="2" t="s">
        <v>16</v>
      </c>
      <c r="D6782" s="9">
        <v>4000</v>
      </c>
    </row>
    <row r="6783" spans="1:6" x14ac:dyDescent="0.2">
      <c r="B6783" s="2" t="s">
        <v>57</v>
      </c>
      <c r="C6783" s="2" t="s">
        <v>58</v>
      </c>
      <c r="D6783" s="9">
        <v>640</v>
      </c>
    </row>
    <row r="6784" spans="1:6" x14ac:dyDescent="0.2">
      <c r="B6784" s="2" t="s">
        <v>25</v>
      </c>
      <c r="C6784" s="2" t="s">
        <v>26</v>
      </c>
      <c r="D6784" s="9">
        <v>4000</v>
      </c>
    </row>
    <row r="6785" spans="1:4" x14ac:dyDescent="0.2">
      <c r="B6785" s="2" t="s">
        <v>59</v>
      </c>
      <c r="C6785" s="2" t="s">
        <v>60</v>
      </c>
      <c r="D6785" s="9">
        <v>750</v>
      </c>
    </row>
    <row r="6786" spans="1:4" x14ac:dyDescent="0.2">
      <c r="B6786" s="2" t="s">
        <v>29</v>
      </c>
      <c r="C6786" s="2" t="s">
        <v>30</v>
      </c>
      <c r="D6786" s="13">
        <v>46714</v>
      </c>
    </row>
    <row r="6787" spans="1:4" x14ac:dyDescent="0.2">
      <c r="B6787" s="2"/>
      <c r="C6787" s="5" t="s">
        <v>122</v>
      </c>
      <c r="D6787" s="9">
        <f>SUM(D6782:D6786)</f>
        <v>56104</v>
      </c>
    </row>
    <row r="6788" spans="1:4" x14ac:dyDescent="0.2">
      <c r="B6788" s="2"/>
      <c r="C6788" s="5"/>
    </row>
    <row r="6789" spans="1:4" x14ac:dyDescent="0.2">
      <c r="B6789" s="2" t="s">
        <v>31</v>
      </c>
      <c r="C6789" s="7" t="s">
        <v>32</v>
      </c>
      <c r="D6789" s="9">
        <v>500</v>
      </c>
    </row>
    <row r="6790" spans="1:4" x14ac:dyDescent="0.2">
      <c r="B6790" s="2" t="s">
        <v>33</v>
      </c>
      <c r="C6790" s="2" t="s">
        <v>277</v>
      </c>
      <c r="D6790" s="13">
        <v>2000</v>
      </c>
    </row>
    <row r="6791" spans="1:4" x14ac:dyDescent="0.2">
      <c r="B6791" s="2"/>
      <c r="C6791" s="5" t="s">
        <v>123</v>
      </c>
      <c r="D6791" s="9">
        <f>SUM(D6789:D6790)</f>
        <v>2500</v>
      </c>
    </row>
    <row r="6792" spans="1:4" x14ac:dyDescent="0.2">
      <c r="B6792" s="2"/>
      <c r="C6792" s="5"/>
    </row>
    <row r="6793" spans="1:4" x14ac:dyDescent="0.2">
      <c r="B6793" s="27" t="s">
        <v>114</v>
      </c>
      <c r="C6793" s="27"/>
      <c r="D6793" s="11">
        <f>+D6776+D6780+D6787+D6791</f>
        <v>5558092</v>
      </c>
    </row>
    <row r="6795" spans="1:4" x14ac:dyDescent="0.2">
      <c r="B6795" s="2"/>
      <c r="C6795" s="2"/>
    </row>
    <row r="6796" spans="1:4" x14ac:dyDescent="0.2">
      <c r="A6796" s="19" t="s">
        <v>106</v>
      </c>
      <c r="B6796" s="2"/>
      <c r="C6796" s="2"/>
    </row>
    <row r="6798" spans="1:4" x14ac:dyDescent="0.2">
      <c r="B6798" s="2" t="s">
        <v>119</v>
      </c>
      <c r="C6798" s="2" t="s">
        <v>91</v>
      </c>
      <c r="D6798" s="13">
        <v>74628</v>
      </c>
    </row>
    <row r="6799" spans="1:4" x14ac:dyDescent="0.2">
      <c r="B6799" s="2"/>
      <c r="C6799" s="5" t="s">
        <v>120</v>
      </c>
      <c r="D6799" s="9">
        <f>SUM(D6798)</f>
        <v>74628</v>
      </c>
    </row>
    <row r="6800" spans="1:4" x14ac:dyDescent="0.2">
      <c r="B6800" s="2"/>
      <c r="C6800" s="2"/>
    </row>
    <row r="6801" spans="1:4" x14ac:dyDescent="0.2">
      <c r="B6801" s="2" t="s">
        <v>1</v>
      </c>
      <c r="C6801" s="2" t="s">
        <v>2</v>
      </c>
      <c r="D6801" s="13">
        <v>250</v>
      </c>
    </row>
    <row r="6802" spans="1:4" x14ac:dyDescent="0.2">
      <c r="B6802" s="2"/>
      <c r="C6802" s="5" t="s">
        <v>121</v>
      </c>
      <c r="D6802" s="9">
        <f>SUM(D6801)</f>
        <v>250</v>
      </c>
    </row>
    <row r="6803" spans="1:4" x14ac:dyDescent="0.2">
      <c r="B6803" s="2"/>
      <c r="C6803" s="2"/>
    </row>
    <row r="6804" spans="1:4" x14ac:dyDescent="0.2">
      <c r="B6804" s="2" t="s">
        <v>21</v>
      </c>
      <c r="C6804" s="2" t="s">
        <v>22</v>
      </c>
      <c r="D6804" s="9">
        <v>8500</v>
      </c>
    </row>
    <row r="6805" spans="1:4" x14ac:dyDescent="0.2">
      <c r="B6805" s="2" t="s">
        <v>29</v>
      </c>
      <c r="C6805" s="2" t="s">
        <v>30</v>
      </c>
      <c r="D6805" s="13">
        <v>1000</v>
      </c>
    </row>
    <row r="6806" spans="1:4" x14ac:dyDescent="0.2">
      <c r="B6806" s="2"/>
      <c r="C6806" s="5" t="s">
        <v>122</v>
      </c>
      <c r="D6806" s="9">
        <f>SUM(D6804:D6805)</f>
        <v>9500</v>
      </c>
    </row>
    <row r="6807" spans="1:4" x14ac:dyDescent="0.2">
      <c r="B6807" s="2"/>
      <c r="C6807" s="2"/>
    </row>
    <row r="6808" spans="1:4" x14ac:dyDescent="0.2">
      <c r="B6808" s="27" t="s">
        <v>113</v>
      </c>
      <c r="C6808" s="27"/>
      <c r="D6808" s="11">
        <f>+D6799+D6802+D6806</f>
        <v>84378</v>
      </c>
    </row>
    <row r="6809" spans="1:4" x14ac:dyDescent="0.2">
      <c r="B6809" s="25"/>
      <c r="C6809" s="25"/>
      <c r="D6809" s="23"/>
    </row>
    <row r="6810" spans="1:4" x14ac:dyDescent="0.2">
      <c r="B6810" s="25"/>
      <c r="C6810" s="25"/>
      <c r="D6810" s="23"/>
    </row>
    <row r="6811" spans="1:4" x14ac:dyDescent="0.2">
      <c r="A6811" s="10" t="s">
        <v>107</v>
      </c>
      <c r="B6811" s="2"/>
      <c r="C6811" s="2"/>
    </row>
    <row r="6813" spans="1:4" x14ac:dyDescent="0.2">
      <c r="B6813" s="2" t="s">
        <v>119</v>
      </c>
      <c r="C6813" s="2" t="s">
        <v>91</v>
      </c>
      <c r="D6813" s="13">
        <v>142045</v>
      </c>
    </row>
    <row r="6814" spans="1:4" x14ac:dyDescent="0.2">
      <c r="B6814" s="2"/>
      <c r="C6814" s="5" t="s">
        <v>120</v>
      </c>
      <c r="D6814" s="9">
        <f>SUM(D6813)</f>
        <v>142045</v>
      </c>
    </row>
    <row r="6816" spans="1:4" x14ac:dyDescent="0.2">
      <c r="B6816" s="2" t="s">
        <v>31</v>
      </c>
      <c r="C6816" s="7" t="s">
        <v>32</v>
      </c>
      <c r="D6816" s="13">
        <v>500</v>
      </c>
    </row>
    <row r="6817" spans="1:4" x14ac:dyDescent="0.2">
      <c r="B6817" s="2"/>
      <c r="C6817" s="5" t="s">
        <v>123</v>
      </c>
      <c r="D6817" s="9">
        <f>+D6816</f>
        <v>500</v>
      </c>
    </row>
    <row r="6819" spans="1:4" x14ac:dyDescent="0.2">
      <c r="B6819" s="27" t="s">
        <v>125</v>
      </c>
      <c r="C6819" s="27"/>
      <c r="D6819" s="11">
        <f>+D6817+D6814</f>
        <v>142545</v>
      </c>
    </row>
    <row r="6820" spans="1:4" x14ac:dyDescent="0.2">
      <c r="B6820" s="25"/>
      <c r="C6820" s="25"/>
      <c r="D6820" s="23"/>
    </row>
    <row r="6821" spans="1:4" x14ac:dyDescent="0.2">
      <c r="B6821" s="25"/>
      <c r="C6821" s="25"/>
      <c r="D6821" s="23"/>
    </row>
    <row r="6822" spans="1:4" x14ac:dyDescent="0.2">
      <c r="A6822" s="19" t="s">
        <v>108</v>
      </c>
      <c r="B6822" s="2"/>
      <c r="C6822" s="2"/>
    </row>
    <row r="6824" spans="1:4" x14ac:dyDescent="0.2">
      <c r="B6824" s="2" t="s">
        <v>119</v>
      </c>
      <c r="C6824" s="2" t="s">
        <v>91</v>
      </c>
      <c r="D6824" s="13">
        <v>556431</v>
      </c>
    </row>
    <row r="6825" spans="1:4" x14ac:dyDescent="0.2">
      <c r="B6825" s="2"/>
      <c r="C6825" s="5" t="s">
        <v>120</v>
      </c>
      <c r="D6825" s="9">
        <f>SUM(D6824)</f>
        <v>556431</v>
      </c>
    </row>
    <row r="6826" spans="1:4" x14ac:dyDescent="0.2">
      <c r="B6826" s="2"/>
      <c r="C6826" s="2"/>
    </row>
    <row r="6827" spans="1:4" x14ac:dyDescent="0.2">
      <c r="B6827" s="2" t="s">
        <v>31</v>
      </c>
      <c r="C6827" s="7" t="s">
        <v>32</v>
      </c>
      <c r="D6827" s="9">
        <v>500</v>
      </c>
    </row>
    <row r="6828" spans="1:4" x14ac:dyDescent="0.2">
      <c r="B6828" s="2" t="s">
        <v>40</v>
      </c>
      <c r="C6828" s="2" t="s">
        <v>41</v>
      </c>
      <c r="D6828" s="13">
        <v>1000</v>
      </c>
    </row>
    <row r="6829" spans="1:4" x14ac:dyDescent="0.2">
      <c r="B6829" s="2"/>
      <c r="C6829" s="5" t="s">
        <v>123</v>
      </c>
      <c r="D6829" s="9">
        <f>SUM(D6827:D6828)</f>
        <v>1500</v>
      </c>
    </row>
    <row r="6830" spans="1:4" x14ac:dyDescent="0.2">
      <c r="B6830" s="2"/>
      <c r="C6830" s="2"/>
    </row>
    <row r="6831" spans="1:4" x14ac:dyDescent="0.2">
      <c r="B6831" s="27" t="s">
        <v>126</v>
      </c>
      <c r="C6831" s="27"/>
      <c r="D6831" s="11">
        <f>+D6825+D6829</f>
        <v>557931</v>
      </c>
    </row>
    <row r="6833" spans="1:4" x14ac:dyDescent="0.2">
      <c r="B6833" s="2"/>
      <c r="C6833" s="2"/>
    </row>
    <row r="6834" spans="1:4" x14ac:dyDescent="0.2">
      <c r="A6834" s="19" t="s">
        <v>109</v>
      </c>
      <c r="B6834" s="2"/>
      <c r="C6834" s="2"/>
    </row>
    <row r="6836" spans="1:4" x14ac:dyDescent="0.2">
      <c r="B6836" s="2" t="s">
        <v>119</v>
      </c>
      <c r="C6836" s="2" t="s">
        <v>91</v>
      </c>
      <c r="D6836" s="13">
        <v>273149</v>
      </c>
    </row>
    <row r="6837" spans="1:4" x14ac:dyDescent="0.2">
      <c r="B6837" s="2"/>
      <c r="C6837" s="5" t="s">
        <v>120</v>
      </c>
      <c r="D6837" s="9">
        <f>SUM(D6836)</f>
        <v>273149</v>
      </c>
    </row>
    <row r="6838" spans="1:4" x14ac:dyDescent="0.2">
      <c r="B6838" s="2"/>
      <c r="C6838" s="2"/>
    </row>
    <row r="6839" spans="1:4" x14ac:dyDescent="0.2">
      <c r="B6839" s="2" t="s">
        <v>15</v>
      </c>
      <c r="C6839" s="2" t="s">
        <v>16</v>
      </c>
      <c r="D6839" s="9">
        <v>50</v>
      </c>
    </row>
    <row r="6840" spans="1:4" x14ac:dyDescent="0.2">
      <c r="B6840" s="2" t="s">
        <v>21</v>
      </c>
      <c r="C6840" s="2" t="s">
        <v>22</v>
      </c>
      <c r="D6840" s="9">
        <v>150</v>
      </c>
    </row>
    <row r="6841" spans="1:4" x14ac:dyDescent="0.2">
      <c r="B6841" s="2" t="s">
        <v>29</v>
      </c>
      <c r="C6841" s="2" t="s">
        <v>30</v>
      </c>
      <c r="D6841" s="13">
        <v>850</v>
      </c>
    </row>
    <row r="6842" spans="1:4" x14ac:dyDescent="0.2">
      <c r="B6842" s="2"/>
      <c r="C6842" s="5" t="s">
        <v>122</v>
      </c>
      <c r="D6842" s="9">
        <f>SUM(D6839:D6841)</f>
        <v>1050</v>
      </c>
    </row>
    <row r="6843" spans="1:4" x14ac:dyDescent="0.2">
      <c r="B6843" s="2"/>
      <c r="C6843" s="2"/>
    </row>
    <row r="6844" spans="1:4" x14ac:dyDescent="0.2">
      <c r="B6844" s="2" t="s">
        <v>31</v>
      </c>
      <c r="C6844" s="2" t="s">
        <v>32</v>
      </c>
      <c r="D6844" s="9">
        <v>100</v>
      </c>
    </row>
    <row r="6845" spans="1:4" x14ac:dyDescent="0.2">
      <c r="B6845" s="2" t="s">
        <v>42</v>
      </c>
      <c r="C6845" s="2" t="s">
        <v>280</v>
      </c>
      <c r="D6845" s="13">
        <v>75</v>
      </c>
    </row>
    <row r="6846" spans="1:4" x14ac:dyDescent="0.2">
      <c r="B6846" s="2"/>
      <c r="C6846" s="5" t="s">
        <v>123</v>
      </c>
      <c r="D6846" s="9">
        <f>SUM(D6844:D6845)</f>
        <v>175</v>
      </c>
    </row>
    <row r="6847" spans="1:4" x14ac:dyDescent="0.2">
      <c r="B6847" s="2"/>
      <c r="C6847" s="2"/>
    </row>
    <row r="6848" spans="1:4" x14ac:dyDescent="0.2">
      <c r="B6848" s="27" t="s">
        <v>127</v>
      </c>
      <c r="C6848" s="27"/>
      <c r="D6848" s="11">
        <f>+D6837+D6842+D6846</f>
        <v>274374</v>
      </c>
    </row>
    <row r="6850" spans="1:4" x14ac:dyDescent="0.2">
      <c r="B6850" s="2"/>
      <c r="C6850" s="2"/>
    </row>
    <row r="6851" spans="1:4" x14ac:dyDescent="0.2">
      <c r="A6851" s="19" t="s">
        <v>111</v>
      </c>
      <c r="B6851" s="2"/>
      <c r="C6851" s="2"/>
    </row>
    <row r="6853" spans="1:4" x14ac:dyDescent="0.2">
      <c r="B6853" s="2" t="s">
        <v>119</v>
      </c>
      <c r="C6853" s="2" t="s">
        <v>91</v>
      </c>
      <c r="D6853" s="13">
        <v>101159</v>
      </c>
    </row>
    <row r="6854" spans="1:4" x14ac:dyDescent="0.2">
      <c r="B6854" s="2"/>
      <c r="C6854" s="5" t="s">
        <v>120</v>
      </c>
      <c r="D6854" s="9">
        <f>SUM(D6853)</f>
        <v>101159</v>
      </c>
    </row>
    <row r="6855" spans="1:4" x14ac:dyDescent="0.2">
      <c r="B6855" s="2"/>
      <c r="C6855" s="2"/>
    </row>
    <row r="6856" spans="1:4" x14ac:dyDescent="0.2">
      <c r="B6856" s="2" t="s">
        <v>29</v>
      </c>
      <c r="C6856" s="2" t="s">
        <v>30</v>
      </c>
      <c r="D6856" s="13">
        <v>1800</v>
      </c>
    </row>
    <row r="6857" spans="1:4" x14ac:dyDescent="0.2">
      <c r="B6857" s="2"/>
      <c r="C6857" s="5" t="s">
        <v>122</v>
      </c>
      <c r="D6857" s="9">
        <f>SUM(D6856)</f>
        <v>1800</v>
      </c>
    </row>
    <row r="6858" spans="1:4" x14ac:dyDescent="0.2">
      <c r="B6858" s="2"/>
      <c r="C6858" s="2"/>
    </row>
    <row r="6859" spans="1:4" x14ac:dyDescent="0.2">
      <c r="B6859" s="27" t="s">
        <v>129</v>
      </c>
      <c r="C6859" s="27"/>
      <c r="D6859" s="11">
        <f>+D6854+D6857</f>
        <v>102959</v>
      </c>
    </row>
    <row r="6861" spans="1:4" x14ac:dyDescent="0.2">
      <c r="B6861" s="2"/>
      <c r="C6861" s="2"/>
    </row>
    <row r="6862" spans="1:4" x14ac:dyDescent="0.2">
      <c r="A6862" s="19" t="s">
        <v>90</v>
      </c>
      <c r="B6862" s="2"/>
      <c r="C6862" s="2"/>
    </row>
    <row r="6864" spans="1:4" x14ac:dyDescent="0.2">
      <c r="B6864" s="2" t="s">
        <v>119</v>
      </c>
      <c r="C6864" s="2" t="s">
        <v>91</v>
      </c>
      <c r="D6864" s="13">
        <v>1064</v>
      </c>
    </row>
    <row r="6865" spans="1:6" x14ac:dyDescent="0.2">
      <c r="B6865" s="2"/>
      <c r="C6865" s="5" t="s">
        <v>120</v>
      </c>
      <c r="D6865" s="9">
        <f>SUM(D6864)</f>
        <v>1064</v>
      </c>
    </row>
    <row r="6866" spans="1:6" x14ac:dyDescent="0.2">
      <c r="B6866" s="2"/>
      <c r="C6866" s="2"/>
    </row>
    <row r="6867" spans="1:6" x14ac:dyDescent="0.2">
      <c r="B6867" s="27" t="s">
        <v>130</v>
      </c>
      <c r="C6867" s="27"/>
      <c r="D6867" s="11">
        <f>+D6865</f>
        <v>1064</v>
      </c>
    </row>
    <row r="6869" spans="1:6" x14ac:dyDescent="0.2">
      <c r="B6869" s="2"/>
      <c r="C6869" s="2"/>
    </row>
    <row r="6870" spans="1:6" x14ac:dyDescent="0.2">
      <c r="A6870" s="19" t="s">
        <v>102</v>
      </c>
      <c r="B6870" s="2"/>
      <c r="C6870" s="2"/>
    </row>
    <row r="6872" spans="1:6" x14ac:dyDescent="0.2">
      <c r="B6872" s="2" t="s">
        <v>3</v>
      </c>
      <c r="C6872" s="2" t="s">
        <v>4</v>
      </c>
      <c r="D6872" s="9">
        <v>1000</v>
      </c>
    </row>
    <row r="6873" spans="1:6" x14ac:dyDescent="0.2">
      <c r="B6873" s="2" t="s">
        <v>65</v>
      </c>
      <c r="C6873" s="2" t="s">
        <v>66</v>
      </c>
      <c r="D6873" s="9">
        <v>95000</v>
      </c>
    </row>
    <row r="6874" spans="1:6" x14ac:dyDescent="0.2">
      <c r="B6874" s="2" t="s">
        <v>7</v>
      </c>
      <c r="C6874" s="2" t="s">
        <v>8</v>
      </c>
      <c r="D6874" s="9">
        <v>3000</v>
      </c>
    </row>
    <row r="6875" spans="1:6" x14ac:dyDescent="0.2">
      <c r="B6875" s="2" t="s">
        <v>67</v>
      </c>
      <c r="C6875" s="2" t="s">
        <v>68</v>
      </c>
      <c r="D6875" s="9">
        <v>99607</v>
      </c>
    </row>
    <row r="6876" spans="1:6" x14ac:dyDescent="0.2">
      <c r="B6876" s="2" t="s">
        <v>69</v>
      </c>
      <c r="C6876" s="2" t="s">
        <v>70</v>
      </c>
      <c r="D6876" s="13">
        <v>10000</v>
      </c>
    </row>
    <row r="6877" spans="1:6" x14ac:dyDescent="0.2">
      <c r="B6877" s="2"/>
      <c r="C6877" s="5" t="s">
        <v>121</v>
      </c>
      <c r="D6877" s="9">
        <f>SUM(D6872:D6876)</f>
        <v>208607</v>
      </c>
      <c r="E6877" s="12"/>
      <c r="F6877" s="12"/>
    </row>
    <row r="6878" spans="1:6" x14ac:dyDescent="0.2">
      <c r="B6878" s="2"/>
      <c r="C6878" s="5"/>
    </row>
    <row r="6879" spans="1:6" x14ac:dyDescent="0.2">
      <c r="B6879" s="2" t="s">
        <v>71</v>
      </c>
      <c r="C6879" s="2" t="s">
        <v>72</v>
      </c>
      <c r="D6879" s="13">
        <v>14000</v>
      </c>
    </row>
    <row r="6880" spans="1:6" x14ac:dyDescent="0.2">
      <c r="B6880" s="2"/>
      <c r="C6880" s="5" t="s">
        <v>122</v>
      </c>
      <c r="D6880" s="9">
        <f>SUM(D6879:D6879)</f>
        <v>14000</v>
      </c>
    </row>
    <row r="6881" spans="1:6" x14ac:dyDescent="0.2">
      <c r="B6881" s="2"/>
      <c r="C6881" s="2"/>
    </row>
    <row r="6882" spans="1:6" x14ac:dyDescent="0.2">
      <c r="B6882" s="27" t="s">
        <v>131</v>
      </c>
      <c r="C6882" s="27"/>
      <c r="D6882" s="11">
        <f>+D6877+D6880</f>
        <v>222607</v>
      </c>
    </row>
    <row r="6884" spans="1:6" ht="16.5" thickBot="1" x14ac:dyDescent="0.3">
      <c r="B6884" s="31" t="s">
        <v>296</v>
      </c>
      <c r="C6884" s="31"/>
      <c r="D6884" s="6">
        <f>+D6793+D6808+D6831+D6848+D6859+D6882+D6867+D6819</f>
        <v>6943950</v>
      </c>
    </row>
    <row r="6885" spans="1:6" ht="13.5" thickTop="1" x14ac:dyDescent="0.2">
      <c r="B6885" s="2"/>
      <c r="C6885" s="2"/>
    </row>
    <row r="6886" spans="1:6" ht="13.5" thickBot="1" x14ac:dyDescent="0.25">
      <c r="B6886" s="2"/>
      <c r="C6886" s="2"/>
    </row>
    <row r="6887" spans="1:6" ht="18.75" thickBot="1" x14ac:dyDescent="0.3">
      <c r="A6887" s="28" t="s">
        <v>304</v>
      </c>
      <c r="B6887" s="29"/>
      <c r="C6887" s="29"/>
      <c r="D6887" s="30"/>
    </row>
    <row r="6888" spans="1:6" ht="18" x14ac:dyDescent="0.25">
      <c r="A6888" s="3"/>
      <c r="B6888" s="3"/>
      <c r="C6888" s="3"/>
      <c r="D6888" s="37"/>
    </row>
    <row r="6889" spans="1:6" x14ac:dyDescent="0.2">
      <c r="A6889" s="19" t="s">
        <v>105</v>
      </c>
      <c r="B6889" s="2"/>
      <c r="C6889" s="2"/>
    </row>
    <row r="6891" spans="1:6" x14ac:dyDescent="0.2">
      <c r="B6891" s="2" t="s">
        <v>119</v>
      </c>
      <c r="C6891" s="2" t="s">
        <v>91</v>
      </c>
      <c r="D6891" s="4">
        <v>5264260</v>
      </c>
    </row>
    <row r="6892" spans="1:6" x14ac:dyDescent="0.2">
      <c r="B6892" s="2"/>
      <c r="C6892" s="5" t="s">
        <v>120</v>
      </c>
      <c r="D6892" s="9">
        <f>SUM(D6891)</f>
        <v>5264260</v>
      </c>
    </row>
    <row r="6893" spans="1:6" x14ac:dyDescent="0.2">
      <c r="B6893" s="2"/>
      <c r="C6893" s="2"/>
    </row>
    <row r="6894" spans="1:6" x14ac:dyDescent="0.2">
      <c r="B6894" s="2" t="s">
        <v>1</v>
      </c>
      <c r="C6894" s="2" t="s">
        <v>2</v>
      </c>
      <c r="D6894" s="9">
        <v>750</v>
      </c>
    </row>
    <row r="6895" spans="1:6" x14ac:dyDescent="0.2">
      <c r="B6895" s="2" t="s">
        <v>11</v>
      </c>
      <c r="C6895" s="2" t="s">
        <v>12</v>
      </c>
      <c r="D6895" s="13">
        <v>8371</v>
      </c>
    </row>
    <row r="6896" spans="1:6" x14ac:dyDescent="0.2">
      <c r="B6896" s="2"/>
      <c r="C6896" s="5" t="s">
        <v>121</v>
      </c>
      <c r="D6896" s="9">
        <f>SUM(D6894:D6895)</f>
        <v>9121</v>
      </c>
      <c r="E6896" s="12"/>
      <c r="F6896" s="12"/>
    </row>
    <row r="6897" spans="1:4" x14ac:dyDescent="0.2">
      <c r="B6897" s="2"/>
      <c r="C6897" s="2"/>
    </row>
    <row r="6898" spans="1:4" x14ac:dyDescent="0.2">
      <c r="B6898" s="2" t="s">
        <v>57</v>
      </c>
      <c r="C6898" s="2" t="s">
        <v>58</v>
      </c>
      <c r="D6898" s="9">
        <v>640</v>
      </c>
    </row>
    <row r="6899" spans="1:4" x14ac:dyDescent="0.2">
      <c r="B6899" s="2" t="s">
        <v>25</v>
      </c>
      <c r="C6899" s="2" t="s">
        <v>26</v>
      </c>
      <c r="D6899" s="9">
        <v>3500</v>
      </c>
    </row>
    <row r="6900" spans="1:4" x14ac:dyDescent="0.2">
      <c r="B6900" s="2" t="s">
        <v>59</v>
      </c>
      <c r="C6900" s="2" t="s">
        <v>60</v>
      </c>
      <c r="D6900" s="9">
        <v>200</v>
      </c>
    </row>
    <row r="6901" spans="1:4" x14ac:dyDescent="0.2">
      <c r="B6901" s="2" t="s">
        <v>29</v>
      </c>
      <c r="C6901" s="2" t="s">
        <v>30</v>
      </c>
      <c r="D6901" s="13">
        <v>50658</v>
      </c>
    </row>
    <row r="6902" spans="1:4" x14ac:dyDescent="0.2">
      <c r="B6902" s="2"/>
      <c r="C6902" s="5" t="s">
        <v>122</v>
      </c>
      <c r="D6902" s="9">
        <f>SUM(D6898:D6901)</f>
        <v>54998</v>
      </c>
    </row>
    <row r="6903" spans="1:4" x14ac:dyDescent="0.2">
      <c r="B6903" s="2"/>
      <c r="C6903" s="5"/>
    </row>
    <row r="6904" spans="1:4" x14ac:dyDescent="0.2">
      <c r="B6904" s="2" t="s">
        <v>33</v>
      </c>
      <c r="C6904" s="7" t="s">
        <v>34</v>
      </c>
      <c r="D6904" s="9">
        <v>2500</v>
      </c>
    </row>
    <row r="6905" spans="1:4" x14ac:dyDescent="0.2">
      <c r="B6905" s="2" t="s">
        <v>45</v>
      </c>
      <c r="C6905" s="7" t="s">
        <v>46</v>
      </c>
      <c r="D6905" s="13">
        <v>2000</v>
      </c>
    </row>
    <row r="6906" spans="1:4" x14ac:dyDescent="0.2">
      <c r="B6906" s="2"/>
      <c r="C6906" s="5" t="s">
        <v>123</v>
      </c>
      <c r="D6906" s="9">
        <f>SUM(D6904:D6905)</f>
        <v>4500</v>
      </c>
    </row>
    <row r="6907" spans="1:4" x14ac:dyDescent="0.2">
      <c r="B6907" s="2"/>
      <c r="C6907" s="2"/>
    </row>
    <row r="6908" spans="1:4" x14ac:dyDescent="0.2">
      <c r="B6908" s="27" t="s">
        <v>114</v>
      </c>
      <c r="C6908" s="27"/>
      <c r="D6908" s="11">
        <f>+D6892+D6896+D6902+D6906</f>
        <v>5332879</v>
      </c>
    </row>
    <row r="6910" spans="1:4" x14ac:dyDescent="0.2">
      <c r="B6910" s="2"/>
      <c r="C6910" s="2"/>
    </row>
    <row r="6911" spans="1:4" x14ac:dyDescent="0.2">
      <c r="A6911" s="19" t="s">
        <v>106</v>
      </c>
      <c r="B6911" s="2"/>
      <c r="C6911" s="2"/>
    </row>
    <row r="6913" spans="1:5" x14ac:dyDescent="0.2">
      <c r="B6913" s="2" t="s">
        <v>119</v>
      </c>
      <c r="C6913" s="2" t="s">
        <v>91</v>
      </c>
      <c r="D6913" s="13">
        <v>83700</v>
      </c>
    </row>
    <row r="6914" spans="1:5" x14ac:dyDescent="0.2">
      <c r="B6914" s="2"/>
      <c r="C6914" s="5" t="s">
        <v>120</v>
      </c>
      <c r="D6914" s="9">
        <f>SUM(D6913)</f>
        <v>83700</v>
      </c>
    </row>
    <row r="6915" spans="1:5" x14ac:dyDescent="0.2">
      <c r="B6915" s="2"/>
      <c r="C6915" s="2"/>
    </row>
    <row r="6916" spans="1:5" x14ac:dyDescent="0.2">
      <c r="B6916" s="2" t="s">
        <v>1</v>
      </c>
      <c r="C6916" s="2" t="s">
        <v>2</v>
      </c>
      <c r="D6916" s="13">
        <v>250</v>
      </c>
    </row>
    <row r="6917" spans="1:5" x14ac:dyDescent="0.2">
      <c r="B6917" s="2"/>
      <c r="C6917" s="5" t="s">
        <v>121</v>
      </c>
      <c r="D6917" s="9">
        <f>SUM(D6916)</f>
        <v>250</v>
      </c>
      <c r="E6917" s="12"/>
    </row>
    <row r="6918" spans="1:5" x14ac:dyDescent="0.2">
      <c r="B6918" s="2"/>
      <c r="C6918" s="2"/>
    </row>
    <row r="6919" spans="1:5" x14ac:dyDescent="0.2">
      <c r="B6919" s="2" t="s">
        <v>15</v>
      </c>
      <c r="C6919" s="2" t="s">
        <v>16</v>
      </c>
      <c r="D6919" s="9">
        <v>1500</v>
      </c>
    </row>
    <row r="6920" spans="1:5" x14ac:dyDescent="0.2">
      <c r="B6920" s="2" t="s">
        <v>21</v>
      </c>
      <c r="C6920" s="2" t="s">
        <v>22</v>
      </c>
      <c r="D6920" s="9">
        <v>5600</v>
      </c>
    </row>
    <row r="6921" spans="1:5" x14ac:dyDescent="0.2">
      <c r="B6921" s="2" t="s">
        <v>29</v>
      </c>
      <c r="C6921" s="2" t="s">
        <v>30</v>
      </c>
      <c r="D6921" s="13">
        <v>5000</v>
      </c>
    </row>
    <row r="6922" spans="1:5" x14ac:dyDescent="0.2">
      <c r="B6922" s="2"/>
      <c r="C6922" s="5" t="s">
        <v>122</v>
      </c>
      <c r="D6922" s="9">
        <f>SUM(D6919:D6921)</f>
        <v>12100</v>
      </c>
    </row>
    <row r="6923" spans="1:5" x14ac:dyDescent="0.2">
      <c r="B6923" s="2"/>
      <c r="C6923" s="2"/>
    </row>
    <row r="6924" spans="1:5" x14ac:dyDescent="0.2">
      <c r="B6924" s="27" t="s">
        <v>113</v>
      </c>
      <c r="C6924" s="27"/>
      <c r="D6924" s="11">
        <f>+D6914+D6917+D6922</f>
        <v>96050</v>
      </c>
    </row>
    <row r="6926" spans="1:5" x14ac:dyDescent="0.2">
      <c r="B6926" s="2"/>
      <c r="C6926" s="2"/>
    </row>
    <row r="6927" spans="1:5" x14ac:dyDescent="0.2">
      <c r="A6927" s="10" t="s">
        <v>107</v>
      </c>
      <c r="B6927" s="2"/>
      <c r="C6927" s="2"/>
    </row>
    <row r="6929" spans="1:6" x14ac:dyDescent="0.2">
      <c r="B6929" s="2" t="s">
        <v>119</v>
      </c>
      <c r="C6929" s="2" t="s">
        <v>91</v>
      </c>
      <c r="D6929" s="13">
        <v>226028</v>
      </c>
    </row>
    <row r="6930" spans="1:6" x14ac:dyDescent="0.2">
      <c r="B6930" s="2"/>
      <c r="C6930" s="5" t="s">
        <v>120</v>
      </c>
      <c r="D6930" s="9">
        <f>SUM(D6929)</f>
        <v>226028</v>
      </c>
    </row>
    <row r="6932" spans="1:6" x14ac:dyDescent="0.2">
      <c r="B6932" s="27" t="s">
        <v>125</v>
      </c>
      <c r="C6932" s="27"/>
      <c r="D6932" s="11">
        <f>+D6930</f>
        <v>226028</v>
      </c>
    </row>
    <row r="6933" spans="1:6" x14ac:dyDescent="0.2">
      <c r="B6933" s="25"/>
      <c r="C6933" s="25"/>
      <c r="D6933" s="23"/>
    </row>
    <row r="6934" spans="1:6" x14ac:dyDescent="0.2">
      <c r="B6934" s="2"/>
      <c r="C6934" s="2"/>
    </row>
    <row r="6935" spans="1:6" x14ac:dyDescent="0.2">
      <c r="A6935" s="19" t="s">
        <v>108</v>
      </c>
      <c r="B6935" s="2"/>
      <c r="C6935" s="2"/>
    </row>
    <row r="6937" spans="1:6" x14ac:dyDescent="0.2">
      <c r="B6937" s="2" t="s">
        <v>119</v>
      </c>
      <c r="C6937" s="2" t="s">
        <v>91</v>
      </c>
      <c r="D6937" s="13">
        <v>447594</v>
      </c>
    </row>
    <row r="6938" spans="1:6" x14ac:dyDescent="0.2">
      <c r="B6938" s="2"/>
      <c r="C6938" s="5" t="s">
        <v>120</v>
      </c>
      <c r="D6938" s="9">
        <f>SUM(D6937)</f>
        <v>447594</v>
      </c>
    </row>
    <row r="6939" spans="1:6" x14ac:dyDescent="0.2">
      <c r="B6939" s="2"/>
      <c r="C6939" s="2"/>
    </row>
    <row r="6940" spans="1:6" x14ac:dyDescent="0.2">
      <c r="B6940" s="2" t="s">
        <v>40</v>
      </c>
      <c r="C6940" s="2" t="s">
        <v>41</v>
      </c>
      <c r="D6940" s="13">
        <v>275</v>
      </c>
    </row>
    <row r="6941" spans="1:6" x14ac:dyDescent="0.2">
      <c r="B6941" s="2"/>
      <c r="C6941" s="5" t="s">
        <v>123</v>
      </c>
      <c r="D6941" s="9">
        <f>SUM(D6940:D6940)</f>
        <v>275</v>
      </c>
      <c r="E6941" s="12"/>
      <c r="F6941" s="12"/>
    </row>
    <row r="6942" spans="1:6" x14ac:dyDescent="0.2">
      <c r="B6942" s="2"/>
      <c r="C6942" s="2"/>
    </row>
    <row r="6943" spans="1:6" x14ac:dyDescent="0.2">
      <c r="B6943" s="27" t="s">
        <v>126</v>
      </c>
      <c r="C6943" s="27"/>
      <c r="D6943" s="11">
        <f>+D6938+D6941</f>
        <v>447869</v>
      </c>
    </row>
    <row r="6945" spans="1:4" x14ac:dyDescent="0.2">
      <c r="B6945" s="2"/>
      <c r="C6945" s="2"/>
    </row>
    <row r="6946" spans="1:4" x14ac:dyDescent="0.2">
      <c r="A6946" s="19" t="s">
        <v>109</v>
      </c>
      <c r="B6946" s="2"/>
      <c r="C6946" s="2"/>
    </row>
    <row r="6948" spans="1:4" x14ac:dyDescent="0.2">
      <c r="B6948" s="2" t="s">
        <v>119</v>
      </c>
      <c r="C6948" s="2" t="s">
        <v>91</v>
      </c>
      <c r="D6948" s="13">
        <v>154883</v>
      </c>
    </row>
    <row r="6949" spans="1:4" x14ac:dyDescent="0.2">
      <c r="B6949" s="2"/>
      <c r="C6949" s="5" t="s">
        <v>120</v>
      </c>
      <c r="D6949" s="9">
        <f>SUM(D6948)</f>
        <v>154883</v>
      </c>
    </row>
    <row r="6950" spans="1:4" x14ac:dyDescent="0.2">
      <c r="B6950" s="2"/>
      <c r="C6950" s="2"/>
    </row>
    <row r="6951" spans="1:4" x14ac:dyDescent="0.2">
      <c r="B6951" s="2" t="s">
        <v>15</v>
      </c>
      <c r="C6951" s="2" t="s">
        <v>16</v>
      </c>
      <c r="D6951" s="9">
        <v>50</v>
      </c>
    </row>
    <row r="6952" spans="1:4" x14ac:dyDescent="0.2">
      <c r="B6952" s="2" t="s">
        <v>21</v>
      </c>
      <c r="C6952" s="2" t="s">
        <v>22</v>
      </c>
      <c r="D6952" s="9">
        <v>150</v>
      </c>
    </row>
    <row r="6953" spans="1:4" x14ac:dyDescent="0.2">
      <c r="B6953" s="2" t="s">
        <v>29</v>
      </c>
      <c r="C6953" s="2" t="s">
        <v>30</v>
      </c>
      <c r="D6953" s="13">
        <v>350</v>
      </c>
    </row>
    <row r="6954" spans="1:4" x14ac:dyDescent="0.2">
      <c r="B6954" s="2"/>
      <c r="C6954" s="5" t="s">
        <v>122</v>
      </c>
      <c r="D6954" s="9">
        <f>SUM(D6951:D6953)</f>
        <v>550</v>
      </c>
    </row>
    <row r="6955" spans="1:4" x14ac:dyDescent="0.2">
      <c r="B6955" s="2"/>
      <c r="C6955" s="2"/>
    </row>
    <row r="6956" spans="1:4" x14ac:dyDescent="0.2">
      <c r="B6956" s="2" t="s">
        <v>31</v>
      </c>
      <c r="C6956" s="2" t="s">
        <v>32</v>
      </c>
      <c r="D6956" s="9">
        <v>100</v>
      </c>
    </row>
    <row r="6957" spans="1:4" x14ac:dyDescent="0.2">
      <c r="B6957" s="2" t="s">
        <v>40</v>
      </c>
      <c r="C6957" s="2" t="s">
        <v>41</v>
      </c>
      <c r="D6957" s="13">
        <v>75</v>
      </c>
    </row>
    <row r="6958" spans="1:4" x14ac:dyDescent="0.2">
      <c r="B6958" s="2"/>
      <c r="C6958" s="5" t="s">
        <v>123</v>
      </c>
      <c r="D6958" s="9">
        <f>SUM(D6956:D6957)</f>
        <v>175</v>
      </c>
    </row>
    <row r="6959" spans="1:4" x14ac:dyDescent="0.2">
      <c r="B6959" s="2"/>
      <c r="C6959" s="2"/>
    </row>
    <row r="6960" spans="1:4" x14ac:dyDescent="0.2">
      <c r="B6960" s="27" t="s">
        <v>127</v>
      </c>
      <c r="C6960" s="27"/>
      <c r="D6960" s="11">
        <f>+D6949+D6954+D6958</f>
        <v>155608</v>
      </c>
    </row>
    <row r="6962" spans="1:4" x14ac:dyDescent="0.2">
      <c r="B6962" s="2"/>
      <c r="C6962" s="2"/>
    </row>
    <row r="6963" spans="1:4" x14ac:dyDescent="0.2">
      <c r="A6963" s="19" t="s">
        <v>111</v>
      </c>
      <c r="B6963" s="2"/>
      <c r="C6963" s="2"/>
    </row>
    <row r="6965" spans="1:4" x14ac:dyDescent="0.2">
      <c r="B6965" s="2" t="s">
        <v>119</v>
      </c>
      <c r="C6965" s="2" t="s">
        <v>91</v>
      </c>
      <c r="D6965" s="13">
        <v>95281</v>
      </c>
    </row>
    <row r="6966" spans="1:4" x14ac:dyDescent="0.2">
      <c r="B6966" s="2"/>
      <c r="C6966" s="5" t="s">
        <v>120</v>
      </c>
      <c r="D6966" s="9">
        <f>SUM(D6965)</f>
        <v>95281</v>
      </c>
    </row>
    <row r="6967" spans="1:4" x14ac:dyDescent="0.2">
      <c r="B6967" s="2"/>
      <c r="C6967" s="2"/>
    </row>
    <row r="6968" spans="1:4" x14ac:dyDescent="0.2">
      <c r="B6968" s="2" t="s">
        <v>29</v>
      </c>
      <c r="C6968" s="2" t="s">
        <v>30</v>
      </c>
      <c r="D6968" s="13">
        <v>1100</v>
      </c>
    </row>
    <row r="6969" spans="1:4" x14ac:dyDescent="0.2">
      <c r="B6969" s="2"/>
      <c r="C6969" s="5" t="s">
        <v>122</v>
      </c>
      <c r="D6969" s="9">
        <f>SUM(D6968)</f>
        <v>1100</v>
      </c>
    </row>
    <row r="6970" spans="1:4" x14ac:dyDescent="0.2">
      <c r="B6970" s="2"/>
      <c r="C6970" s="2"/>
    </row>
    <row r="6971" spans="1:4" x14ac:dyDescent="0.2">
      <c r="B6971" s="27" t="s">
        <v>129</v>
      </c>
      <c r="C6971" s="27"/>
      <c r="D6971" s="11">
        <f>+D6966+D6969</f>
        <v>96381</v>
      </c>
    </row>
    <row r="6972" spans="1:4" x14ac:dyDescent="0.2">
      <c r="B6972" s="25"/>
      <c r="C6972" s="25"/>
      <c r="D6972" s="23"/>
    </row>
    <row r="6973" spans="1:4" x14ac:dyDescent="0.2">
      <c r="B6973" s="25"/>
      <c r="C6973" s="25"/>
      <c r="D6973" s="23"/>
    </row>
    <row r="6974" spans="1:4" x14ac:dyDescent="0.2">
      <c r="B6974" s="25"/>
      <c r="C6974" s="25"/>
      <c r="D6974" s="23"/>
    </row>
    <row r="6975" spans="1:4" x14ac:dyDescent="0.2">
      <c r="A6975" s="19" t="s">
        <v>90</v>
      </c>
      <c r="B6975" s="2"/>
      <c r="C6975" s="2"/>
    </row>
    <row r="6977" spans="1:4" x14ac:dyDescent="0.2">
      <c r="B6977" s="2" t="s">
        <v>119</v>
      </c>
      <c r="C6977" s="2" t="s">
        <v>91</v>
      </c>
      <c r="D6977" s="13">
        <v>1064</v>
      </c>
    </row>
    <row r="6978" spans="1:4" x14ac:dyDescent="0.2">
      <c r="B6978" s="2"/>
      <c r="C6978" s="5" t="s">
        <v>120</v>
      </c>
      <c r="D6978" s="9">
        <f>SUM(D6977)</f>
        <v>1064</v>
      </c>
    </row>
    <row r="6979" spans="1:4" x14ac:dyDescent="0.2">
      <c r="B6979" s="2"/>
      <c r="C6979" s="2"/>
    </row>
    <row r="6980" spans="1:4" x14ac:dyDescent="0.2">
      <c r="B6980" s="27" t="s">
        <v>130</v>
      </c>
      <c r="C6980" s="27"/>
      <c r="D6980" s="11">
        <f>+D6978</f>
        <v>1064</v>
      </c>
    </row>
    <row r="6982" spans="1:4" x14ac:dyDescent="0.2">
      <c r="B6982" s="25"/>
      <c r="C6982" s="25"/>
      <c r="D6982" s="23"/>
    </row>
    <row r="6983" spans="1:4" x14ac:dyDescent="0.2">
      <c r="A6983" s="19" t="s">
        <v>102</v>
      </c>
      <c r="B6983" s="2"/>
      <c r="C6983" s="2"/>
    </row>
    <row r="6985" spans="1:4" x14ac:dyDescent="0.2">
      <c r="B6985" s="2" t="s">
        <v>3</v>
      </c>
      <c r="C6985" s="2" t="s">
        <v>4</v>
      </c>
      <c r="D6985" s="9">
        <v>1000</v>
      </c>
    </row>
    <row r="6986" spans="1:4" x14ac:dyDescent="0.2">
      <c r="B6986" s="2" t="s">
        <v>65</v>
      </c>
      <c r="C6986" s="2" t="s">
        <v>66</v>
      </c>
      <c r="D6986" s="9">
        <v>15000</v>
      </c>
    </row>
    <row r="6987" spans="1:4" x14ac:dyDescent="0.2">
      <c r="B6987" s="2" t="s">
        <v>7</v>
      </c>
      <c r="C6987" s="2" t="s">
        <v>8</v>
      </c>
      <c r="D6987" s="9">
        <v>11540</v>
      </c>
    </row>
    <row r="6988" spans="1:4" x14ac:dyDescent="0.2">
      <c r="B6988" s="2" t="s">
        <v>67</v>
      </c>
      <c r="C6988" s="2" t="s">
        <v>68</v>
      </c>
      <c r="D6988" s="9">
        <v>76728</v>
      </c>
    </row>
    <row r="6989" spans="1:4" x14ac:dyDescent="0.2">
      <c r="B6989" s="2" t="s">
        <v>69</v>
      </c>
      <c r="C6989" s="2" t="s">
        <v>70</v>
      </c>
      <c r="D6989" s="13">
        <v>5000</v>
      </c>
    </row>
    <row r="6990" spans="1:4" x14ac:dyDescent="0.2">
      <c r="B6990" s="2"/>
      <c r="C6990" s="5" t="s">
        <v>121</v>
      </c>
      <c r="D6990" s="9">
        <f>SUM(D6985:D6989)</f>
        <v>109268</v>
      </c>
    </row>
    <row r="6991" spans="1:4" x14ac:dyDescent="0.2">
      <c r="B6991" s="2"/>
      <c r="C6991" s="5"/>
    </row>
    <row r="6992" spans="1:4" x14ac:dyDescent="0.2">
      <c r="B6992" s="2" t="s">
        <v>71</v>
      </c>
      <c r="C6992" s="2" t="s">
        <v>72</v>
      </c>
      <c r="D6992" s="13">
        <v>11000</v>
      </c>
    </row>
    <row r="6993" spans="1:4" x14ac:dyDescent="0.2">
      <c r="B6993" s="2"/>
      <c r="C6993" s="5" t="s">
        <v>122</v>
      </c>
      <c r="D6993" s="9">
        <f>SUM(D6992)</f>
        <v>11000</v>
      </c>
    </row>
    <row r="6994" spans="1:4" x14ac:dyDescent="0.2">
      <c r="B6994" s="2"/>
      <c r="C6994" s="2"/>
    </row>
    <row r="6995" spans="1:4" x14ac:dyDescent="0.2">
      <c r="B6995" s="27" t="s">
        <v>131</v>
      </c>
      <c r="C6995" s="27"/>
      <c r="D6995" s="11">
        <f>+D6990+D6993</f>
        <v>120268</v>
      </c>
    </row>
    <row r="6997" spans="1:4" ht="16.5" thickBot="1" x14ac:dyDescent="0.3">
      <c r="B6997" s="31" t="s">
        <v>305</v>
      </c>
      <c r="C6997" s="31"/>
      <c r="D6997" s="6">
        <f>+D6908+D6924+D6943+D6960+D6971+D6995+D6980+D6932</f>
        <v>6476147</v>
      </c>
    </row>
    <row r="6998" spans="1:4" ht="13.5" thickTop="1" x14ac:dyDescent="0.2">
      <c r="B6998" s="2"/>
      <c r="C6998" s="2"/>
    </row>
    <row r="6999" spans="1:4" x14ac:dyDescent="0.2">
      <c r="B6999" s="2"/>
      <c r="C6999" s="2"/>
    </row>
    <row r="7000" spans="1:4" ht="13.5" thickBot="1" x14ac:dyDescent="0.25">
      <c r="B7000" s="2"/>
      <c r="C7000" s="2"/>
    </row>
    <row r="7001" spans="1:4" ht="18.75" thickBot="1" x14ac:dyDescent="0.3">
      <c r="A7001" s="28" t="s">
        <v>322</v>
      </c>
      <c r="B7001" s="29"/>
      <c r="C7001" s="29"/>
      <c r="D7001" s="30"/>
    </row>
    <row r="7002" spans="1:4" ht="18" x14ac:dyDescent="0.25">
      <c r="A7002" s="3"/>
      <c r="B7002" s="3"/>
      <c r="C7002" s="3"/>
      <c r="D7002" s="37"/>
    </row>
    <row r="7003" spans="1:4" x14ac:dyDescent="0.2">
      <c r="A7003" s="19" t="s">
        <v>105</v>
      </c>
      <c r="B7003" s="2"/>
      <c r="C7003" s="2"/>
    </row>
    <row r="7005" spans="1:4" x14ac:dyDescent="0.2">
      <c r="B7005" s="2" t="s">
        <v>119</v>
      </c>
      <c r="C7005" s="2" t="s">
        <v>91</v>
      </c>
      <c r="D7005" s="4">
        <v>5461706</v>
      </c>
    </row>
    <row r="7006" spans="1:4" x14ac:dyDescent="0.2">
      <c r="B7006" s="2"/>
      <c r="C7006" s="5" t="s">
        <v>120</v>
      </c>
      <c r="D7006" s="9">
        <f>SUM(D7005)</f>
        <v>5461706</v>
      </c>
    </row>
    <row r="7007" spans="1:4" x14ac:dyDescent="0.2">
      <c r="B7007" s="2"/>
      <c r="C7007" s="2"/>
    </row>
    <row r="7008" spans="1:4" x14ac:dyDescent="0.2">
      <c r="B7008" s="2" t="s">
        <v>1</v>
      </c>
      <c r="C7008" s="2" t="s">
        <v>2</v>
      </c>
      <c r="D7008" s="9">
        <v>2750</v>
      </c>
    </row>
    <row r="7009" spans="1:4" x14ac:dyDescent="0.2">
      <c r="B7009" s="2" t="s">
        <v>11</v>
      </c>
      <c r="C7009" s="2" t="s">
        <v>12</v>
      </c>
      <c r="D7009" s="13">
        <v>10871</v>
      </c>
    </row>
    <row r="7010" spans="1:4" x14ac:dyDescent="0.2">
      <c r="B7010" s="2"/>
      <c r="C7010" s="5" t="s">
        <v>121</v>
      </c>
      <c r="D7010" s="9">
        <f>SUM(D7008:D7009)</f>
        <v>13621</v>
      </c>
    </row>
    <row r="7011" spans="1:4" x14ac:dyDescent="0.2">
      <c r="B7011" s="2"/>
      <c r="C7011" s="2"/>
    </row>
    <row r="7012" spans="1:4" x14ac:dyDescent="0.2">
      <c r="B7012" s="2" t="s">
        <v>57</v>
      </c>
      <c r="C7012" s="2" t="s">
        <v>58</v>
      </c>
      <c r="D7012" s="9">
        <v>900</v>
      </c>
    </row>
    <row r="7013" spans="1:4" x14ac:dyDescent="0.2">
      <c r="B7013" s="2" t="s">
        <v>25</v>
      </c>
      <c r="C7013" s="2" t="s">
        <v>26</v>
      </c>
      <c r="D7013" s="9">
        <v>3000</v>
      </c>
    </row>
    <row r="7014" spans="1:4" x14ac:dyDescent="0.2">
      <c r="B7014" s="2" t="s">
        <v>29</v>
      </c>
      <c r="C7014" s="2" t="s">
        <v>30</v>
      </c>
      <c r="D7014" s="13">
        <v>77703</v>
      </c>
    </row>
    <row r="7015" spans="1:4" x14ac:dyDescent="0.2">
      <c r="B7015" s="2"/>
      <c r="C7015" s="5" t="s">
        <v>122</v>
      </c>
      <c r="D7015" s="9">
        <f>SUM(D7012:D7014)</f>
        <v>81603</v>
      </c>
    </row>
    <row r="7016" spans="1:4" x14ac:dyDescent="0.2">
      <c r="B7016" s="2"/>
      <c r="C7016" s="5"/>
    </row>
    <row r="7017" spans="1:4" x14ac:dyDescent="0.2">
      <c r="B7017" s="2" t="s">
        <v>33</v>
      </c>
      <c r="C7017" s="7" t="s">
        <v>34</v>
      </c>
      <c r="D7017" s="13">
        <v>3000</v>
      </c>
    </row>
    <row r="7018" spans="1:4" x14ac:dyDescent="0.2">
      <c r="B7018" s="2"/>
      <c r="C7018" s="5" t="s">
        <v>123</v>
      </c>
      <c r="D7018" s="9">
        <f>SUM(D7017:D7017)</f>
        <v>3000</v>
      </c>
    </row>
    <row r="7019" spans="1:4" x14ac:dyDescent="0.2">
      <c r="B7019" s="2"/>
      <c r="C7019" s="2"/>
    </row>
    <row r="7020" spans="1:4" x14ac:dyDescent="0.2">
      <c r="B7020" s="27" t="s">
        <v>114</v>
      </c>
      <c r="C7020" s="27"/>
      <c r="D7020" s="11">
        <f>+D7006+D7010+D7015+D7018</f>
        <v>5559930</v>
      </c>
    </row>
    <row r="7022" spans="1:4" x14ac:dyDescent="0.2">
      <c r="B7022" s="2"/>
      <c r="C7022" s="2"/>
    </row>
    <row r="7023" spans="1:4" x14ac:dyDescent="0.2">
      <c r="A7023" s="19" t="s">
        <v>106</v>
      </c>
      <c r="B7023" s="2"/>
      <c r="C7023" s="2"/>
    </row>
    <row r="7025" spans="1:4" x14ac:dyDescent="0.2">
      <c r="B7025" s="2" t="s">
        <v>119</v>
      </c>
      <c r="C7025" s="2" t="s">
        <v>91</v>
      </c>
      <c r="D7025" s="13">
        <v>73395</v>
      </c>
    </row>
    <row r="7026" spans="1:4" x14ac:dyDescent="0.2">
      <c r="B7026" s="2"/>
      <c r="C7026" s="5" t="s">
        <v>120</v>
      </c>
      <c r="D7026" s="9">
        <f>SUM(D7025)</f>
        <v>73395</v>
      </c>
    </row>
    <row r="7027" spans="1:4" x14ac:dyDescent="0.2">
      <c r="B7027" s="2"/>
      <c r="C7027" s="2"/>
    </row>
    <row r="7028" spans="1:4" x14ac:dyDescent="0.2">
      <c r="B7028" s="2" t="s">
        <v>1</v>
      </c>
      <c r="C7028" s="2" t="s">
        <v>2</v>
      </c>
      <c r="D7028" s="13">
        <v>500</v>
      </c>
    </row>
    <row r="7029" spans="1:4" x14ac:dyDescent="0.2">
      <c r="B7029" s="2"/>
      <c r="C7029" s="5" t="s">
        <v>121</v>
      </c>
      <c r="D7029" s="9">
        <f>SUM(D7028)</f>
        <v>500</v>
      </c>
    </row>
    <row r="7030" spans="1:4" x14ac:dyDescent="0.2">
      <c r="B7030" s="2"/>
      <c r="C7030" s="2"/>
    </row>
    <row r="7031" spans="1:4" x14ac:dyDescent="0.2">
      <c r="B7031" s="2" t="s">
        <v>21</v>
      </c>
      <c r="C7031" s="2" t="s">
        <v>22</v>
      </c>
      <c r="D7031" s="13">
        <v>2500</v>
      </c>
    </row>
    <row r="7032" spans="1:4" x14ac:dyDescent="0.2">
      <c r="B7032" s="2"/>
      <c r="C7032" s="5" t="s">
        <v>122</v>
      </c>
      <c r="D7032" s="9">
        <f>SUM(D7031:D7031)</f>
        <v>2500</v>
      </c>
    </row>
    <row r="7033" spans="1:4" x14ac:dyDescent="0.2">
      <c r="B7033" s="2"/>
      <c r="C7033" s="2"/>
    </row>
    <row r="7034" spans="1:4" x14ac:dyDescent="0.2">
      <c r="B7034" s="27" t="s">
        <v>113</v>
      </c>
      <c r="C7034" s="27"/>
      <c r="D7034" s="11">
        <f>+D7026+D7029+D7032</f>
        <v>76395</v>
      </c>
    </row>
    <row r="7036" spans="1:4" x14ac:dyDescent="0.2">
      <c r="B7036" s="2"/>
      <c r="C7036" s="2"/>
    </row>
    <row r="7037" spans="1:4" x14ac:dyDescent="0.2">
      <c r="A7037" s="10" t="s">
        <v>107</v>
      </c>
      <c r="B7037" s="2"/>
      <c r="C7037" s="2"/>
    </row>
    <row r="7039" spans="1:4" x14ac:dyDescent="0.2">
      <c r="B7039" s="2" t="s">
        <v>119</v>
      </c>
      <c r="C7039" s="2" t="s">
        <v>91</v>
      </c>
      <c r="D7039" s="13">
        <v>229011</v>
      </c>
    </row>
    <row r="7040" spans="1:4" x14ac:dyDescent="0.2">
      <c r="B7040" s="2"/>
      <c r="C7040" s="5" t="s">
        <v>120</v>
      </c>
      <c r="D7040" s="9">
        <f>SUM(D7039)</f>
        <v>229011</v>
      </c>
    </row>
    <row r="7042" spans="1:4" x14ac:dyDescent="0.2">
      <c r="B7042" s="27" t="s">
        <v>125</v>
      </c>
      <c r="C7042" s="27"/>
      <c r="D7042" s="11">
        <f>+D7040</f>
        <v>229011</v>
      </c>
    </row>
    <row r="7043" spans="1:4" x14ac:dyDescent="0.2">
      <c r="B7043" s="2"/>
      <c r="C7043" s="2"/>
    </row>
    <row r="7044" spans="1:4" x14ac:dyDescent="0.2">
      <c r="B7044" s="2"/>
      <c r="C7044" s="2"/>
    </row>
    <row r="7045" spans="1:4" x14ac:dyDescent="0.2">
      <c r="A7045" s="19" t="s">
        <v>108</v>
      </c>
      <c r="B7045" s="2"/>
      <c r="C7045" s="2"/>
    </row>
    <row r="7047" spans="1:4" x14ac:dyDescent="0.2">
      <c r="B7047" s="2" t="s">
        <v>119</v>
      </c>
      <c r="C7047" s="2" t="s">
        <v>91</v>
      </c>
      <c r="D7047" s="13">
        <v>412750</v>
      </c>
    </row>
    <row r="7048" spans="1:4" x14ac:dyDescent="0.2">
      <c r="B7048" s="2"/>
      <c r="C7048" s="5" t="s">
        <v>120</v>
      </c>
      <c r="D7048" s="9">
        <f>SUM(D7047)</f>
        <v>412750</v>
      </c>
    </row>
    <row r="7049" spans="1:4" x14ac:dyDescent="0.2">
      <c r="B7049" s="2"/>
      <c r="C7049" s="2"/>
    </row>
    <row r="7050" spans="1:4" x14ac:dyDescent="0.2">
      <c r="B7050" s="2" t="s">
        <v>29</v>
      </c>
      <c r="C7050" s="2" t="s">
        <v>30</v>
      </c>
      <c r="D7050" s="13">
        <v>2500</v>
      </c>
    </row>
    <row r="7051" spans="1:4" x14ac:dyDescent="0.2">
      <c r="B7051" s="2"/>
      <c r="C7051" s="5" t="s">
        <v>122</v>
      </c>
      <c r="D7051" s="9">
        <f>SUM(D7050:D7050)</f>
        <v>2500</v>
      </c>
    </row>
    <row r="7052" spans="1:4" x14ac:dyDescent="0.2">
      <c r="B7052" s="2"/>
      <c r="C7052" s="2"/>
    </row>
    <row r="7053" spans="1:4" x14ac:dyDescent="0.2">
      <c r="B7053" s="27" t="s">
        <v>126</v>
      </c>
      <c r="C7053" s="27"/>
      <c r="D7053" s="11">
        <f>+D7048+D7051</f>
        <v>415250</v>
      </c>
    </row>
    <row r="7055" spans="1:4" x14ac:dyDescent="0.2">
      <c r="B7055" s="2"/>
      <c r="C7055" s="2"/>
    </row>
    <row r="7056" spans="1:4" x14ac:dyDescent="0.2">
      <c r="A7056" s="19" t="s">
        <v>109</v>
      </c>
      <c r="B7056" s="2"/>
      <c r="C7056" s="2"/>
    </row>
    <row r="7058" spans="2:4" x14ac:dyDescent="0.2">
      <c r="B7058" s="2" t="s">
        <v>119</v>
      </c>
      <c r="C7058" s="2" t="s">
        <v>91</v>
      </c>
      <c r="D7058" s="13">
        <v>299533</v>
      </c>
    </row>
    <row r="7059" spans="2:4" x14ac:dyDescent="0.2">
      <c r="B7059" s="2"/>
      <c r="C7059" s="5" t="s">
        <v>120</v>
      </c>
      <c r="D7059" s="9">
        <f>SUM(D7058)</f>
        <v>299533</v>
      </c>
    </row>
    <row r="7060" spans="2:4" x14ac:dyDescent="0.2">
      <c r="B7060" s="2"/>
      <c r="C7060" s="2"/>
    </row>
    <row r="7061" spans="2:4" x14ac:dyDescent="0.2">
      <c r="B7061" s="2" t="s">
        <v>15</v>
      </c>
      <c r="C7061" s="2" t="s">
        <v>16</v>
      </c>
      <c r="D7061" s="9">
        <v>50</v>
      </c>
    </row>
    <row r="7062" spans="2:4" x14ac:dyDescent="0.2">
      <c r="B7062" s="2" t="s">
        <v>21</v>
      </c>
      <c r="C7062" s="2" t="s">
        <v>22</v>
      </c>
      <c r="D7062" s="9">
        <v>150</v>
      </c>
    </row>
    <row r="7063" spans="2:4" x14ac:dyDescent="0.2">
      <c r="B7063" s="2" t="s">
        <v>29</v>
      </c>
      <c r="C7063" s="2" t="s">
        <v>30</v>
      </c>
      <c r="D7063" s="13">
        <v>550</v>
      </c>
    </row>
    <row r="7064" spans="2:4" x14ac:dyDescent="0.2">
      <c r="B7064" s="2"/>
      <c r="C7064" s="5" t="s">
        <v>122</v>
      </c>
      <c r="D7064" s="9">
        <f>SUM(D7061:D7063)</f>
        <v>750</v>
      </c>
    </row>
    <row r="7065" spans="2:4" x14ac:dyDescent="0.2">
      <c r="B7065" s="2"/>
      <c r="C7065" s="2"/>
    </row>
    <row r="7066" spans="2:4" x14ac:dyDescent="0.2">
      <c r="B7066" s="2" t="s">
        <v>31</v>
      </c>
      <c r="C7066" s="2" t="s">
        <v>32</v>
      </c>
      <c r="D7066" s="9">
        <v>150</v>
      </c>
    </row>
    <row r="7067" spans="2:4" x14ac:dyDescent="0.2">
      <c r="B7067" s="2" t="s">
        <v>42</v>
      </c>
      <c r="C7067" s="2" t="s">
        <v>43</v>
      </c>
      <c r="D7067" s="13">
        <v>75</v>
      </c>
    </row>
    <row r="7068" spans="2:4" x14ac:dyDescent="0.2">
      <c r="B7068" s="2"/>
      <c r="C7068" s="5" t="s">
        <v>123</v>
      </c>
      <c r="D7068" s="9">
        <f>SUM(D7066:D7067)</f>
        <v>225</v>
      </c>
    </row>
    <row r="7069" spans="2:4" x14ac:dyDescent="0.2">
      <c r="B7069" s="2"/>
      <c r="C7069" s="2"/>
    </row>
    <row r="7070" spans="2:4" x14ac:dyDescent="0.2">
      <c r="B7070" s="27" t="s">
        <v>127</v>
      </c>
      <c r="C7070" s="27"/>
      <c r="D7070" s="11">
        <f>+D7059+D7064+D7068</f>
        <v>300508</v>
      </c>
    </row>
    <row r="7072" spans="2:4" x14ac:dyDescent="0.2">
      <c r="B7072" s="2"/>
      <c r="C7072" s="2"/>
    </row>
    <row r="7073" spans="1:4" x14ac:dyDescent="0.2">
      <c r="A7073" s="19" t="s">
        <v>111</v>
      </c>
      <c r="B7073" s="2"/>
      <c r="C7073" s="2"/>
    </row>
    <row r="7075" spans="1:4" x14ac:dyDescent="0.2">
      <c r="B7075" s="2" t="s">
        <v>119</v>
      </c>
      <c r="C7075" s="2" t="s">
        <v>91</v>
      </c>
      <c r="D7075" s="13">
        <v>94496</v>
      </c>
    </row>
    <row r="7076" spans="1:4" x14ac:dyDescent="0.2">
      <c r="B7076" s="2"/>
      <c r="C7076" s="5" t="s">
        <v>120</v>
      </c>
      <c r="D7076" s="9">
        <f>SUM(D7075)</f>
        <v>94496</v>
      </c>
    </row>
    <row r="7077" spans="1:4" x14ac:dyDescent="0.2">
      <c r="B7077" s="2"/>
      <c r="C7077" s="2"/>
    </row>
    <row r="7078" spans="1:4" x14ac:dyDescent="0.2">
      <c r="B7078" s="2" t="s">
        <v>29</v>
      </c>
      <c r="C7078" s="2" t="s">
        <v>30</v>
      </c>
      <c r="D7078" s="13">
        <v>900</v>
      </c>
    </row>
    <row r="7079" spans="1:4" x14ac:dyDescent="0.2">
      <c r="B7079" s="2"/>
      <c r="C7079" s="5" t="s">
        <v>122</v>
      </c>
      <c r="D7079" s="9">
        <f>SUM(D7078)</f>
        <v>900</v>
      </c>
    </row>
    <row r="7080" spans="1:4" x14ac:dyDescent="0.2">
      <c r="B7080" s="2"/>
      <c r="C7080" s="2"/>
    </row>
    <row r="7081" spans="1:4" x14ac:dyDescent="0.2">
      <c r="B7081" s="27" t="s">
        <v>129</v>
      </c>
      <c r="C7081" s="27"/>
      <c r="D7081" s="11">
        <f>+D7076+D7079</f>
        <v>95396</v>
      </c>
    </row>
    <row r="7082" spans="1:4" x14ac:dyDescent="0.2">
      <c r="B7082" s="25"/>
      <c r="C7082" s="25"/>
      <c r="D7082" s="23"/>
    </row>
    <row r="7083" spans="1:4" x14ac:dyDescent="0.2">
      <c r="B7083" s="25"/>
      <c r="C7083" s="25"/>
      <c r="D7083" s="23"/>
    </row>
    <row r="7084" spans="1:4" x14ac:dyDescent="0.2">
      <c r="A7084" s="19" t="s">
        <v>90</v>
      </c>
      <c r="B7084" s="2"/>
      <c r="C7084" s="2"/>
    </row>
    <row r="7086" spans="1:4" x14ac:dyDescent="0.2">
      <c r="B7086" s="2" t="s">
        <v>119</v>
      </c>
      <c r="C7086" s="2" t="s">
        <v>91</v>
      </c>
      <c r="D7086" s="13">
        <v>6332</v>
      </c>
    </row>
    <row r="7087" spans="1:4" x14ac:dyDescent="0.2">
      <c r="B7087" s="2"/>
      <c r="C7087" s="5" t="s">
        <v>120</v>
      </c>
      <c r="D7087" s="9">
        <f>SUM(D7086)</f>
        <v>6332</v>
      </c>
    </row>
    <row r="7088" spans="1:4" x14ac:dyDescent="0.2">
      <c r="B7088" s="2"/>
      <c r="C7088" s="2"/>
    </row>
    <row r="7089" spans="1:4" x14ac:dyDescent="0.2">
      <c r="B7089" s="27" t="s">
        <v>130</v>
      </c>
      <c r="C7089" s="27"/>
      <c r="D7089" s="11">
        <f>+D7087</f>
        <v>6332</v>
      </c>
    </row>
    <row r="7091" spans="1:4" x14ac:dyDescent="0.2">
      <c r="B7091" s="25"/>
      <c r="C7091" s="25"/>
      <c r="D7091" s="23"/>
    </row>
    <row r="7092" spans="1:4" x14ac:dyDescent="0.2">
      <c r="A7092" s="19" t="s">
        <v>102</v>
      </c>
      <c r="B7092" s="2"/>
      <c r="C7092" s="2"/>
    </row>
    <row r="7094" spans="1:4" x14ac:dyDescent="0.2">
      <c r="B7094" s="2" t="s">
        <v>3</v>
      </c>
      <c r="C7094" s="2" t="s">
        <v>4</v>
      </c>
      <c r="D7094" s="9">
        <v>1000</v>
      </c>
    </row>
    <row r="7095" spans="1:4" x14ac:dyDescent="0.2">
      <c r="B7095" s="2" t="s">
        <v>65</v>
      </c>
      <c r="C7095" s="2" t="s">
        <v>66</v>
      </c>
      <c r="D7095" s="9">
        <v>42000</v>
      </c>
    </row>
    <row r="7096" spans="1:4" x14ac:dyDescent="0.2">
      <c r="B7096" s="2" t="s">
        <v>7</v>
      </c>
      <c r="C7096" s="2" t="s">
        <v>8</v>
      </c>
      <c r="D7096" s="9">
        <v>13000</v>
      </c>
    </row>
    <row r="7097" spans="1:4" x14ac:dyDescent="0.2">
      <c r="B7097" s="2" t="s">
        <v>67</v>
      </c>
      <c r="C7097" s="2" t="s">
        <v>68</v>
      </c>
      <c r="D7097" s="9">
        <v>91110</v>
      </c>
    </row>
    <row r="7098" spans="1:4" x14ac:dyDescent="0.2">
      <c r="B7098" s="2" t="s">
        <v>69</v>
      </c>
      <c r="C7098" s="2" t="s">
        <v>70</v>
      </c>
      <c r="D7098" s="13">
        <v>12000</v>
      </c>
    </row>
    <row r="7099" spans="1:4" x14ac:dyDescent="0.2">
      <c r="B7099" s="2"/>
      <c r="C7099" s="5" t="s">
        <v>121</v>
      </c>
      <c r="D7099" s="9">
        <f>SUM(D7094:D7098)</f>
        <v>159110</v>
      </c>
    </row>
    <row r="7100" spans="1:4" x14ac:dyDescent="0.2">
      <c r="B7100" s="2"/>
      <c r="C7100" s="5"/>
    </row>
    <row r="7101" spans="1:4" x14ac:dyDescent="0.2">
      <c r="B7101" s="2" t="s">
        <v>71</v>
      </c>
      <c r="C7101" s="2" t="s">
        <v>72</v>
      </c>
      <c r="D7101" s="13">
        <v>16000</v>
      </c>
    </row>
    <row r="7102" spans="1:4" x14ac:dyDescent="0.2">
      <c r="B7102" s="2"/>
      <c r="C7102" s="5" t="s">
        <v>122</v>
      </c>
      <c r="D7102" s="9">
        <f>SUM(D7101)</f>
        <v>16000</v>
      </c>
    </row>
    <row r="7103" spans="1:4" x14ac:dyDescent="0.2">
      <c r="B7103" s="2"/>
      <c r="C7103" s="2"/>
    </row>
    <row r="7104" spans="1:4" x14ac:dyDescent="0.2">
      <c r="B7104" s="27" t="s">
        <v>131</v>
      </c>
      <c r="C7104" s="27"/>
      <c r="D7104" s="11">
        <f>+D7099+D7102</f>
        <v>175110</v>
      </c>
    </row>
    <row r="7106" spans="1:4" ht="16.5" thickBot="1" x14ac:dyDescent="0.3">
      <c r="B7106" s="31" t="s">
        <v>325</v>
      </c>
      <c r="C7106" s="31"/>
      <c r="D7106" s="6">
        <f>+D7020+D7034+D7053+D7070+D7081+D7104+D7042+D7089</f>
        <v>6857932</v>
      </c>
    </row>
    <row r="7107" spans="1:4" ht="13.5" thickTop="1" x14ac:dyDescent="0.2">
      <c r="B7107" s="2"/>
      <c r="C7107" s="2"/>
    </row>
    <row r="7108" spans="1:4" x14ac:dyDescent="0.2">
      <c r="B7108" s="2"/>
      <c r="C7108" s="2"/>
    </row>
    <row r="7109" spans="1:4" ht="13.5" thickBot="1" x14ac:dyDescent="0.25">
      <c r="B7109" s="2"/>
      <c r="C7109" s="2"/>
    </row>
    <row r="7110" spans="1:4" ht="18.75" thickBot="1" x14ac:dyDescent="0.3">
      <c r="A7110" s="28" t="s">
        <v>340</v>
      </c>
      <c r="B7110" s="29"/>
      <c r="C7110" s="29"/>
      <c r="D7110" s="30"/>
    </row>
    <row r="7111" spans="1:4" ht="18" x14ac:dyDescent="0.25">
      <c r="A7111" s="3"/>
      <c r="B7111" s="3"/>
      <c r="C7111" s="3"/>
      <c r="D7111" s="37"/>
    </row>
    <row r="7112" spans="1:4" x14ac:dyDescent="0.2">
      <c r="A7112" s="19" t="s">
        <v>105</v>
      </c>
      <c r="B7112" s="2"/>
      <c r="C7112" s="2"/>
    </row>
    <row r="7114" spans="1:4" x14ac:dyDescent="0.2">
      <c r="B7114" s="2" t="s">
        <v>119</v>
      </c>
      <c r="C7114" s="2" t="s">
        <v>91</v>
      </c>
      <c r="D7114" s="4">
        <v>3309501</v>
      </c>
    </row>
    <row r="7115" spans="1:4" x14ac:dyDescent="0.2">
      <c r="B7115" s="2"/>
      <c r="C7115" s="5" t="s">
        <v>120</v>
      </c>
      <c r="D7115" s="9">
        <f>SUM(D7114)</f>
        <v>3309501</v>
      </c>
    </row>
    <row r="7116" spans="1:4" x14ac:dyDescent="0.2">
      <c r="B7116" s="2"/>
      <c r="C7116" s="2"/>
    </row>
    <row r="7117" spans="1:4" x14ac:dyDescent="0.2">
      <c r="B7117" s="2" t="s">
        <v>1</v>
      </c>
      <c r="C7117" s="2" t="s">
        <v>2</v>
      </c>
      <c r="D7117" s="9">
        <v>750</v>
      </c>
    </row>
    <row r="7118" spans="1:4" x14ac:dyDescent="0.2">
      <c r="B7118" s="2" t="s">
        <v>11</v>
      </c>
      <c r="C7118" s="2" t="s">
        <v>12</v>
      </c>
      <c r="D7118" s="13">
        <v>6271</v>
      </c>
    </row>
    <row r="7119" spans="1:4" x14ac:dyDescent="0.2">
      <c r="B7119" s="2"/>
      <c r="C7119" s="5" t="s">
        <v>121</v>
      </c>
      <c r="D7119" s="9">
        <f>SUM(D7117:D7118)</f>
        <v>7021</v>
      </c>
    </row>
    <row r="7120" spans="1:4" x14ac:dyDescent="0.2">
      <c r="B7120" s="2"/>
      <c r="C7120" s="2"/>
    </row>
    <row r="7121" spans="1:4" x14ac:dyDescent="0.2">
      <c r="B7121" s="2" t="s">
        <v>57</v>
      </c>
      <c r="C7121" s="2" t="s">
        <v>58</v>
      </c>
      <c r="D7121" s="9">
        <v>900</v>
      </c>
    </row>
    <row r="7122" spans="1:4" x14ac:dyDescent="0.2">
      <c r="B7122" s="2" t="s">
        <v>25</v>
      </c>
      <c r="C7122" s="2" t="s">
        <v>26</v>
      </c>
      <c r="D7122" s="9">
        <v>2000</v>
      </c>
    </row>
    <row r="7123" spans="1:4" x14ac:dyDescent="0.2">
      <c r="B7123" s="2" t="s">
        <v>29</v>
      </c>
      <c r="C7123" s="2" t="s">
        <v>30</v>
      </c>
      <c r="D7123" s="13">
        <v>42930</v>
      </c>
    </row>
    <row r="7124" spans="1:4" x14ac:dyDescent="0.2">
      <c r="B7124" s="2"/>
      <c r="C7124" s="5" t="s">
        <v>122</v>
      </c>
      <c r="D7124" s="9">
        <f>SUM(D7121:D7123)</f>
        <v>45830</v>
      </c>
    </row>
    <row r="7125" spans="1:4" x14ac:dyDescent="0.2">
      <c r="B7125" s="2"/>
      <c r="C7125" s="5"/>
    </row>
    <row r="7126" spans="1:4" x14ac:dyDescent="0.2">
      <c r="B7126" s="2" t="s">
        <v>33</v>
      </c>
      <c r="C7126" s="2" t="s">
        <v>277</v>
      </c>
      <c r="D7126" s="13">
        <v>3000</v>
      </c>
    </row>
    <row r="7127" spans="1:4" x14ac:dyDescent="0.2">
      <c r="B7127" s="2"/>
      <c r="C7127" s="5" t="s">
        <v>123</v>
      </c>
      <c r="D7127" s="9">
        <f>+D7126</f>
        <v>3000</v>
      </c>
    </row>
    <row r="7128" spans="1:4" x14ac:dyDescent="0.2">
      <c r="B7128" s="2"/>
      <c r="C7128" s="2"/>
    </row>
    <row r="7129" spans="1:4" x14ac:dyDescent="0.2">
      <c r="B7129" s="27" t="s">
        <v>114</v>
      </c>
      <c r="C7129" s="27"/>
      <c r="D7129" s="11">
        <f>+D7115+D7119+D7124+D7127</f>
        <v>3365352</v>
      </c>
    </row>
    <row r="7131" spans="1:4" x14ac:dyDescent="0.2">
      <c r="B7131" s="2"/>
      <c r="C7131" s="2"/>
    </row>
    <row r="7132" spans="1:4" x14ac:dyDescent="0.2">
      <c r="A7132" s="19" t="s">
        <v>106</v>
      </c>
      <c r="B7132" s="2"/>
      <c r="C7132" s="2"/>
    </row>
    <row r="7134" spans="1:4" x14ac:dyDescent="0.2">
      <c r="B7134" s="2" t="s">
        <v>119</v>
      </c>
      <c r="C7134" s="2" t="s">
        <v>91</v>
      </c>
      <c r="D7134" s="13">
        <v>78693</v>
      </c>
    </row>
    <row r="7135" spans="1:4" x14ac:dyDescent="0.2">
      <c r="B7135" s="2"/>
      <c r="C7135" s="5" t="s">
        <v>120</v>
      </c>
      <c r="D7135" s="9">
        <f>SUM(D7134)</f>
        <v>78693</v>
      </c>
    </row>
    <row r="7136" spans="1:4" x14ac:dyDescent="0.2">
      <c r="B7136" s="2"/>
      <c r="C7136" s="2"/>
    </row>
    <row r="7137" spans="1:4" x14ac:dyDescent="0.2">
      <c r="B7137" s="2" t="s">
        <v>1</v>
      </c>
      <c r="C7137" s="2" t="s">
        <v>2</v>
      </c>
      <c r="D7137" s="13">
        <v>250</v>
      </c>
    </row>
    <row r="7138" spans="1:4" x14ac:dyDescent="0.2">
      <c r="B7138" s="2"/>
      <c r="C7138" s="5" t="s">
        <v>121</v>
      </c>
      <c r="D7138" s="9">
        <f>SUM(D7137)</f>
        <v>250</v>
      </c>
    </row>
    <row r="7139" spans="1:4" x14ac:dyDescent="0.2">
      <c r="B7139" s="2"/>
      <c r="C7139" s="2"/>
    </row>
    <row r="7140" spans="1:4" x14ac:dyDescent="0.2">
      <c r="B7140" s="2" t="s">
        <v>21</v>
      </c>
      <c r="C7140" s="2" t="s">
        <v>22</v>
      </c>
      <c r="D7140" s="13">
        <v>6500</v>
      </c>
    </row>
    <row r="7141" spans="1:4" x14ac:dyDescent="0.2">
      <c r="B7141" s="2"/>
      <c r="C7141" s="5" t="s">
        <v>122</v>
      </c>
      <c r="D7141" s="9">
        <f>SUM(D7140:D7140)</f>
        <v>6500</v>
      </c>
    </row>
    <row r="7142" spans="1:4" x14ac:dyDescent="0.2">
      <c r="B7142" s="2"/>
      <c r="C7142" s="2"/>
    </row>
    <row r="7143" spans="1:4" x14ac:dyDescent="0.2">
      <c r="B7143" s="27" t="s">
        <v>113</v>
      </c>
      <c r="C7143" s="27"/>
      <c r="D7143" s="11">
        <f>+D7135+D7138+D7141</f>
        <v>85443</v>
      </c>
    </row>
    <row r="7145" spans="1:4" x14ac:dyDescent="0.2">
      <c r="B7145" s="2"/>
      <c r="C7145" s="2"/>
    </row>
    <row r="7146" spans="1:4" x14ac:dyDescent="0.2">
      <c r="A7146" s="10" t="s">
        <v>107</v>
      </c>
      <c r="B7146" s="2"/>
      <c r="C7146" s="2"/>
    </row>
    <row r="7148" spans="1:4" x14ac:dyDescent="0.2">
      <c r="B7148" s="2" t="s">
        <v>119</v>
      </c>
      <c r="C7148" s="2" t="s">
        <v>91</v>
      </c>
      <c r="D7148" s="13">
        <v>148697</v>
      </c>
    </row>
    <row r="7149" spans="1:4" x14ac:dyDescent="0.2">
      <c r="B7149" s="2"/>
      <c r="C7149" s="5" t="s">
        <v>120</v>
      </c>
      <c r="D7149" s="9">
        <f>SUM(D7148)</f>
        <v>148697</v>
      </c>
    </row>
    <row r="7151" spans="1:4" x14ac:dyDescent="0.2">
      <c r="B7151" s="27" t="s">
        <v>125</v>
      </c>
      <c r="C7151" s="27"/>
      <c r="D7151" s="11">
        <f>+D7149</f>
        <v>148697</v>
      </c>
    </row>
    <row r="7152" spans="1:4" x14ac:dyDescent="0.2">
      <c r="B7152" s="2"/>
      <c r="C7152" s="2"/>
    </row>
    <row r="7153" spans="1:4" x14ac:dyDescent="0.2">
      <c r="B7153" s="2"/>
      <c r="C7153" s="2"/>
    </row>
    <row r="7154" spans="1:4" x14ac:dyDescent="0.2">
      <c r="A7154" s="19" t="s">
        <v>108</v>
      </c>
      <c r="B7154" s="2"/>
      <c r="C7154" s="2"/>
    </row>
    <row r="7156" spans="1:4" x14ac:dyDescent="0.2">
      <c r="B7156" s="2" t="s">
        <v>119</v>
      </c>
      <c r="C7156" s="2" t="s">
        <v>91</v>
      </c>
      <c r="D7156" s="13">
        <v>387253</v>
      </c>
    </row>
    <row r="7157" spans="1:4" x14ac:dyDescent="0.2">
      <c r="B7157" s="2"/>
      <c r="C7157" s="5" t="s">
        <v>120</v>
      </c>
      <c r="D7157" s="9">
        <f>SUM(D7156)</f>
        <v>387253</v>
      </c>
    </row>
    <row r="7158" spans="1:4" x14ac:dyDescent="0.2">
      <c r="B7158" s="2"/>
      <c r="C7158" s="2"/>
    </row>
    <row r="7159" spans="1:4" x14ac:dyDescent="0.2">
      <c r="B7159" s="2" t="s">
        <v>29</v>
      </c>
      <c r="C7159" s="2" t="s">
        <v>30</v>
      </c>
      <c r="D7159" s="13">
        <v>3000</v>
      </c>
    </row>
    <row r="7160" spans="1:4" x14ac:dyDescent="0.2">
      <c r="B7160" s="2"/>
      <c r="C7160" s="5" t="s">
        <v>122</v>
      </c>
      <c r="D7160" s="9">
        <f>SUM(D7159:D7159)</f>
        <v>3000</v>
      </c>
    </row>
    <row r="7161" spans="1:4" x14ac:dyDescent="0.2">
      <c r="B7161" s="2"/>
      <c r="C7161" s="5"/>
    </row>
    <row r="7162" spans="1:4" x14ac:dyDescent="0.2">
      <c r="B7162" s="2" t="s">
        <v>40</v>
      </c>
      <c r="C7162" s="2" t="s">
        <v>41</v>
      </c>
      <c r="D7162" s="13">
        <v>800</v>
      </c>
    </row>
    <row r="7163" spans="1:4" x14ac:dyDescent="0.2">
      <c r="B7163" s="2"/>
      <c r="C7163" s="5" t="s">
        <v>123</v>
      </c>
      <c r="D7163" s="9">
        <f>+D7162</f>
        <v>800</v>
      </c>
    </row>
    <row r="7164" spans="1:4" x14ac:dyDescent="0.2">
      <c r="B7164" s="2"/>
      <c r="C7164" s="2"/>
    </row>
    <row r="7165" spans="1:4" x14ac:dyDescent="0.2">
      <c r="B7165" s="27" t="s">
        <v>126</v>
      </c>
      <c r="C7165" s="27"/>
      <c r="D7165" s="11">
        <f>+D7157+D7160+D7163</f>
        <v>391053</v>
      </c>
    </row>
    <row r="7167" spans="1:4" x14ac:dyDescent="0.2">
      <c r="B7167" s="2"/>
      <c r="C7167" s="2"/>
    </row>
    <row r="7168" spans="1:4" x14ac:dyDescent="0.2">
      <c r="A7168" s="19" t="s">
        <v>109</v>
      </c>
      <c r="B7168" s="2"/>
      <c r="C7168" s="2"/>
    </row>
    <row r="7170" spans="2:4" x14ac:dyDescent="0.2">
      <c r="B7170" s="2" t="s">
        <v>119</v>
      </c>
      <c r="C7170" s="2" t="s">
        <v>91</v>
      </c>
      <c r="D7170" s="13">
        <v>82817</v>
      </c>
    </row>
    <row r="7171" spans="2:4" x14ac:dyDescent="0.2">
      <c r="B7171" s="2"/>
      <c r="C7171" s="5" t="s">
        <v>120</v>
      </c>
      <c r="D7171" s="9">
        <f>SUM(D7170)</f>
        <v>82817</v>
      </c>
    </row>
    <row r="7172" spans="2:4" x14ac:dyDescent="0.2">
      <c r="B7172" s="2"/>
      <c r="C7172" s="2"/>
    </row>
    <row r="7173" spans="2:4" x14ac:dyDescent="0.2">
      <c r="B7173" s="2" t="s">
        <v>15</v>
      </c>
      <c r="C7173" s="2" t="s">
        <v>16</v>
      </c>
      <c r="D7173" s="9">
        <v>50</v>
      </c>
    </row>
    <row r="7174" spans="2:4" x14ac:dyDescent="0.2">
      <c r="B7174" s="2" t="s">
        <v>21</v>
      </c>
      <c r="C7174" s="2" t="s">
        <v>22</v>
      </c>
      <c r="D7174" s="9">
        <v>150</v>
      </c>
    </row>
    <row r="7175" spans="2:4" x14ac:dyDescent="0.2">
      <c r="B7175" s="2" t="s">
        <v>29</v>
      </c>
      <c r="C7175" s="2" t="s">
        <v>30</v>
      </c>
      <c r="D7175" s="13">
        <v>1350</v>
      </c>
    </row>
    <row r="7176" spans="2:4" x14ac:dyDescent="0.2">
      <c r="B7176" s="2"/>
      <c r="C7176" s="5" t="s">
        <v>122</v>
      </c>
      <c r="D7176" s="9">
        <f>SUM(D7173:D7175)</f>
        <v>1550</v>
      </c>
    </row>
    <row r="7177" spans="2:4" x14ac:dyDescent="0.2">
      <c r="B7177" s="2"/>
      <c r="C7177" s="2"/>
    </row>
    <row r="7178" spans="2:4" x14ac:dyDescent="0.2">
      <c r="B7178" s="2" t="s">
        <v>31</v>
      </c>
      <c r="C7178" s="2" t="s">
        <v>32</v>
      </c>
      <c r="D7178" s="9">
        <v>100</v>
      </c>
    </row>
    <row r="7179" spans="2:4" x14ac:dyDescent="0.2">
      <c r="B7179" s="2" t="s">
        <v>42</v>
      </c>
      <c r="C7179" s="2" t="s">
        <v>43</v>
      </c>
      <c r="D7179" s="13">
        <v>150</v>
      </c>
    </row>
    <row r="7180" spans="2:4" x14ac:dyDescent="0.2">
      <c r="B7180" s="2"/>
      <c r="C7180" s="5" t="s">
        <v>123</v>
      </c>
      <c r="D7180" s="9">
        <f>SUM(D7178:D7179)</f>
        <v>250</v>
      </c>
    </row>
    <row r="7181" spans="2:4" x14ac:dyDescent="0.2">
      <c r="B7181" s="2"/>
      <c r="C7181" s="2"/>
    </row>
    <row r="7182" spans="2:4" x14ac:dyDescent="0.2">
      <c r="B7182" s="27" t="s">
        <v>127</v>
      </c>
      <c r="C7182" s="27"/>
      <c r="D7182" s="11">
        <f>+D7171+D7176+D7180</f>
        <v>84617</v>
      </c>
    </row>
    <row r="7184" spans="2:4" x14ac:dyDescent="0.2">
      <c r="B7184" s="2"/>
      <c r="C7184" s="2"/>
    </row>
    <row r="7185" spans="1:4" x14ac:dyDescent="0.2">
      <c r="A7185" s="19" t="s">
        <v>111</v>
      </c>
      <c r="B7185" s="2"/>
      <c r="C7185" s="2"/>
    </row>
    <row r="7187" spans="1:4" x14ac:dyDescent="0.2">
      <c r="B7187" s="2" t="s">
        <v>119</v>
      </c>
      <c r="C7187" s="2" t="s">
        <v>91</v>
      </c>
      <c r="D7187" s="13">
        <v>91971</v>
      </c>
    </row>
    <row r="7188" spans="1:4" x14ac:dyDescent="0.2">
      <c r="B7188" s="2"/>
      <c r="C7188" s="5" t="s">
        <v>120</v>
      </c>
      <c r="D7188" s="9">
        <f>SUM(D7187)</f>
        <v>91971</v>
      </c>
    </row>
    <row r="7189" spans="1:4" x14ac:dyDescent="0.2">
      <c r="B7189" s="2"/>
      <c r="C7189" s="2"/>
    </row>
    <row r="7190" spans="1:4" x14ac:dyDescent="0.2">
      <c r="B7190" s="2" t="s">
        <v>29</v>
      </c>
      <c r="C7190" s="2" t="s">
        <v>30</v>
      </c>
      <c r="D7190" s="13">
        <v>800</v>
      </c>
    </row>
    <row r="7191" spans="1:4" x14ac:dyDescent="0.2">
      <c r="B7191" s="2"/>
      <c r="C7191" s="5" t="s">
        <v>122</v>
      </c>
      <c r="D7191" s="9">
        <f>SUM(D7190)</f>
        <v>800</v>
      </c>
    </row>
    <row r="7192" spans="1:4" x14ac:dyDescent="0.2">
      <c r="B7192" s="2"/>
      <c r="C7192" s="2"/>
    </row>
    <row r="7193" spans="1:4" x14ac:dyDescent="0.2">
      <c r="B7193" s="27" t="s">
        <v>129</v>
      </c>
      <c r="C7193" s="27"/>
      <c r="D7193" s="11">
        <f>+D7188+D7191</f>
        <v>92771</v>
      </c>
    </row>
    <row r="7194" spans="1:4" x14ac:dyDescent="0.2">
      <c r="B7194" s="25"/>
      <c r="C7194" s="25"/>
      <c r="D7194" s="23"/>
    </row>
    <row r="7195" spans="1:4" x14ac:dyDescent="0.2">
      <c r="B7195" s="25"/>
      <c r="C7195" s="25"/>
      <c r="D7195" s="23"/>
    </row>
    <row r="7196" spans="1:4" x14ac:dyDescent="0.2">
      <c r="A7196" s="19" t="s">
        <v>90</v>
      </c>
      <c r="B7196" s="2"/>
      <c r="C7196" s="2"/>
    </row>
    <row r="7198" spans="1:4" x14ac:dyDescent="0.2">
      <c r="B7198" s="2" t="s">
        <v>119</v>
      </c>
      <c r="C7198" s="2" t="s">
        <v>91</v>
      </c>
      <c r="D7198" s="13">
        <v>1066</v>
      </c>
    </row>
    <row r="7199" spans="1:4" x14ac:dyDescent="0.2">
      <c r="B7199" s="2"/>
      <c r="C7199" s="5" t="s">
        <v>120</v>
      </c>
      <c r="D7199" s="9">
        <f>SUM(D7198)</f>
        <v>1066</v>
      </c>
    </row>
    <row r="7200" spans="1:4" x14ac:dyDescent="0.2">
      <c r="B7200" s="2"/>
      <c r="C7200" s="2"/>
    </row>
    <row r="7201" spans="1:4" x14ac:dyDescent="0.2">
      <c r="B7201" s="27" t="s">
        <v>130</v>
      </c>
      <c r="C7201" s="27"/>
      <c r="D7201" s="11">
        <f>+D7199</f>
        <v>1066</v>
      </c>
    </row>
    <row r="7203" spans="1:4" x14ac:dyDescent="0.2">
      <c r="B7203" s="25"/>
      <c r="C7203" s="25"/>
      <c r="D7203" s="23"/>
    </row>
    <row r="7204" spans="1:4" x14ac:dyDescent="0.2">
      <c r="A7204" s="19" t="s">
        <v>102</v>
      </c>
      <c r="B7204" s="2"/>
      <c r="C7204" s="2"/>
    </row>
    <row r="7206" spans="1:4" x14ac:dyDescent="0.2">
      <c r="B7206" s="2" t="s">
        <v>3</v>
      </c>
      <c r="C7206" s="2" t="s">
        <v>4</v>
      </c>
      <c r="D7206" s="9">
        <v>1000</v>
      </c>
    </row>
    <row r="7207" spans="1:4" x14ac:dyDescent="0.2">
      <c r="B7207" s="2" t="s">
        <v>65</v>
      </c>
      <c r="C7207" s="2" t="s">
        <v>66</v>
      </c>
      <c r="D7207" s="9">
        <v>72300</v>
      </c>
    </row>
    <row r="7208" spans="1:4" x14ac:dyDescent="0.2">
      <c r="B7208" s="2" t="s">
        <v>7</v>
      </c>
      <c r="C7208" s="2" t="s">
        <v>8</v>
      </c>
      <c r="D7208" s="9">
        <v>15500</v>
      </c>
    </row>
    <row r="7209" spans="1:4" x14ac:dyDescent="0.2">
      <c r="B7209" s="2" t="s">
        <v>67</v>
      </c>
      <c r="C7209" s="2" t="s">
        <v>68</v>
      </c>
      <c r="D7209" s="9">
        <v>129037</v>
      </c>
    </row>
    <row r="7210" spans="1:4" x14ac:dyDescent="0.2">
      <c r="B7210" s="2" t="s">
        <v>69</v>
      </c>
      <c r="C7210" s="2" t="s">
        <v>70</v>
      </c>
      <c r="D7210" s="13">
        <v>24000</v>
      </c>
    </row>
    <row r="7211" spans="1:4" x14ac:dyDescent="0.2">
      <c r="B7211" s="2"/>
      <c r="C7211" s="5" t="s">
        <v>121</v>
      </c>
      <c r="D7211" s="9">
        <f>SUM(D7206:D7210)</f>
        <v>241837</v>
      </c>
    </row>
    <row r="7212" spans="1:4" x14ac:dyDescent="0.2">
      <c r="B7212" s="2"/>
      <c r="C7212" s="5"/>
    </row>
    <row r="7213" spans="1:4" x14ac:dyDescent="0.2">
      <c r="B7213" s="2" t="s">
        <v>71</v>
      </c>
      <c r="C7213" s="2" t="s">
        <v>72</v>
      </c>
      <c r="D7213" s="13">
        <v>17000</v>
      </c>
    </row>
    <row r="7214" spans="1:4" x14ac:dyDescent="0.2">
      <c r="B7214" s="2"/>
      <c r="C7214" s="5" t="s">
        <v>122</v>
      </c>
      <c r="D7214" s="9">
        <f>SUM(D7213)</f>
        <v>17000</v>
      </c>
    </row>
    <row r="7215" spans="1:4" x14ac:dyDescent="0.2">
      <c r="B7215" s="2"/>
      <c r="C7215" s="2"/>
    </row>
    <row r="7216" spans="1:4" x14ac:dyDescent="0.2">
      <c r="B7216" s="27" t="s">
        <v>131</v>
      </c>
      <c r="C7216" s="27"/>
      <c r="D7216" s="11">
        <f>+D7211+D7214</f>
        <v>258837</v>
      </c>
    </row>
    <row r="7218" spans="1:4" ht="16.5" thickBot="1" x14ac:dyDescent="0.3">
      <c r="B7218" s="31" t="s">
        <v>347</v>
      </c>
      <c r="C7218" s="31"/>
      <c r="D7218" s="6">
        <f>+D7129+D7143+D7165+D7182+D7193+D7216+D7201+D7151</f>
        <v>4427836</v>
      </c>
    </row>
    <row r="7219" spans="1:4" ht="13.5" thickTop="1" x14ac:dyDescent="0.2">
      <c r="B7219" s="2"/>
      <c r="C7219" s="2"/>
    </row>
    <row r="7220" spans="1:4" x14ac:dyDescent="0.2">
      <c r="B7220" s="2"/>
      <c r="C7220" s="2"/>
    </row>
    <row r="7221" spans="1:4" ht="13.5" thickBot="1" x14ac:dyDescent="0.25">
      <c r="B7221" s="2"/>
      <c r="C7221" s="2"/>
    </row>
    <row r="7222" spans="1:4" ht="18.75" thickBot="1" x14ac:dyDescent="0.3">
      <c r="A7222" s="28" t="s">
        <v>358</v>
      </c>
      <c r="B7222" s="29"/>
      <c r="C7222" s="29"/>
      <c r="D7222" s="30"/>
    </row>
    <row r="7223" spans="1:4" ht="18" x14ac:dyDescent="0.25">
      <c r="A7223" s="3"/>
      <c r="B7223" s="3"/>
      <c r="C7223" s="3"/>
      <c r="D7223" s="37"/>
    </row>
    <row r="7224" spans="1:4" x14ac:dyDescent="0.2">
      <c r="A7224" s="19" t="s">
        <v>105</v>
      </c>
      <c r="B7224" s="2"/>
      <c r="C7224" s="2"/>
    </row>
    <row r="7226" spans="1:4" x14ac:dyDescent="0.2">
      <c r="B7226" s="2" t="s">
        <v>119</v>
      </c>
      <c r="C7226" s="2" t="s">
        <v>91</v>
      </c>
      <c r="D7226" s="4">
        <v>3629176</v>
      </c>
    </row>
    <row r="7227" spans="1:4" x14ac:dyDescent="0.2">
      <c r="B7227" s="2"/>
      <c r="C7227" s="5" t="s">
        <v>120</v>
      </c>
      <c r="D7227" s="9">
        <f>SUM(D7226)</f>
        <v>3629176</v>
      </c>
    </row>
    <row r="7228" spans="1:4" x14ac:dyDescent="0.2">
      <c r="B7228" s="2"/>
      <c r="C7228" s="2"/>
    </row>
    <row r="7229" spans="1:4" x14ac:dyDescent="0.2">
      <c r="B7229" s="2" t="s">
        <v>1</v>
      </c>
      <c r="C7229" s="2" t="s">
        <v>2</v>
      </c>
      <c r="D7229" s="9">
        <v>2750</v>
      </c>
    </row>
    <row r="7230" spans="1:4" x14ac:dyDescent="0.2">
      <c r="B7230" s="2" t="s">
        <v>11</v>
      </c>
      <c r="C7230" s="2" t="s">
        <v>12</v>
      </c>
      <c r="D7230" s="13">
        <v>6871</v>
      </c>
    </row>
    <row r="7231" spans="1:4" x14ac:dyDescent="0.2">
      <c r="B7231" s="2"/>
      <c r="C7231" s="5" t="s">
        <v>121</v>
      </c>
      <c r="D7231" s="9">
        <f>SUM(D7229:D7230)</f>
        <v>9621</v>
      </c>
    </row>
    <row r="7232" spans="1:4" x14ac:dyDescent="0.2">
      <c r="B7232" s="2"/>
      <c r="C7232" s="2"/>
    </row>
    <row r="7233" spans="1:4" x14ac:dyDescent="0.2">
      <c r="B7233" s="2" t="s">
        <v>57</v>
      </c>
      <c r="C7233" s="2" t="s">
        <v>58</v>
      </c>
      <c r="D7233" s="9">
        <v>452</v>
      </c>
    </row>
    <row r="7234" spans="1:4" x14ac:dyDescent="0.2">
      <c r="B7234" s="2" t="s">
        <v>25</v>
      </c>
      <c r="C7234" s="2" t="s">
        <v>26</v>
      </c>
      <c r="D7234" s="9">
        <v>2000</v>
      </c>
    </row>
    <row r="7235" spans="1:4" x14ac:dyDescent="0.2">
      <c r="B7235" s="2" t="s">
        <v>29</v>
      </c>
      <c r="C7235" s="2" t="s">
        <v>30</v>
      </c>
      <c r="D7235" s="13">
        <v>32066</v>
      </c>
    </row>
    <row r="7236" spans="1:4" x14ac:dyDescent="0.2">
      <c r="B7236" s="2"/>
      <c r="C7236" s="5" t="s">
        <v>122</v>
      </c>
      <c r="D7236" s="9">
        <f>SUM(D7233:D7235)</f>
        <v>34518</v>
      </c>
    </row>
    <row r="7237" spans="1:4" x14ac:dyDescent="0.2">
      <c r="B7237" s="2"/>
      <c r="C7237" s="2"/>
    </row>
    <row r="7238" spans="1:4" x14ac:dyDescent="0.2">
      <c r="B7238" s="27" t="s">
        <v>114</v>
      </c>
      <c r="C7238" s="27"/>
      <c r="D7238" s="11">
        <f>+D7227+D7231+D7236</f>
        <v>3673315</v>
      </c>
    </row>
    <row r="7240" spans="1:4" x14ac:dyDescent="0.2">
      <c r="B7240" s="2"/>
      <c r="C7240" s="2"/>
    </row>
    <row r="7241" spans="1:4" x14ac:dyDescent="0.2">
      <c r="A7241" s="19" t="s">
        <v>106</v>
      </c>
      <c r="B7241" s="2"/>
      <c r="C7241" s="2"/>
    </row>
    <row r="7243" spans="1:4" x14ac:dyDescent="0.2">
      <c r="B7243" s="2" t="s">
        <v>119</v>
      </c>
      <c r="C7243" s="2" t="s">
        <v>91</v>
      </c>
      <c r="D7243" s="13">
        <v>74246</v>
      </c>
    </row>
    <row r="7244" spans="1:4" x14ac:dyDescent="0.2">
      <c r="B7244" s="2"/>
      <c r="C7244" s="5" t="s">
        <v>120</v>
      </c>
      <c r="D7244" s="9">
        <f>SUM(D7243)</f>
        <v>74246</v>
      </c>
    </row>
    <row r="7245" spans="1:4" x14ac:dyDescent="0.2">
      <c r="B7245" s="2"/>
      <c r="C7245" s="2"/>
    </row>
    <row r="7246" spans="1:4" x14ac:dyDescent="0.2">
      <c r="B7246" s="2" t="s">
        <v>1</v>
      </c>
      <c r="C7246" s="2" t="s">
        <v>2</v>
      </c>
      <c r="D7246" s="13">
        <v>500</v>
      </c>
    </row>
    <row r="7247" spans="1:4" x14ac:dyDescent="0.2">
      <c r="B7247" s="2"/>
      <c r="C7247" s="5" t="s">
        <v>121</v>
      </c>
      <c r="D7247" s="9">
        <f>SUM(D7246)</f>
        <v>500</v>
      </c>
    </row>
    <row r="7248" spans="1:4" x14ac:dyDescent="0.2">
      <c r="B7248" s="2"/>
      <c r="C7248" s="5"/>
    </row>
    <row r="7249" spans="1:4" x14ac:dyDescent="0.2">
      <c r="B7249" s="2" t="s">
        <v>21</v>
      </c>
      <c r="C7249" s="2" t="s">
        <v>22</v>
      </c>
      <c r="D7249" s="9">
        <v>2000</v>
      </c>
    </row>
    <row r="7250" spans="1:4" x14ac:dyDescent="0.2">
      <c r="B7250" s="2" t="s">
        <v>29</v>
      </c>
      <c r="C7250" s="2" t="s">
        <v>30</v>
      </c>
      <c r="D7250" s="13">
        <v>1500</v>
      </c>
    </row>
    <row r="7251" spans="1:4" x14ac:dyDescent="0.2">
      <c r="B7251" s="2"/>
      <c r="C7251" s="5" t="s">
        <v>122</v>
      </c>
      <c r="D7251" s="9">
        <f>SUM(D7249:D7250)</f>
        <v>3500</v>
      </c>
    </row>
    <row r="7252" spans="1:4" x14ac:dyDescent="0.2">
      <c r="B7252" s="2"/>
      <c r="C7252" s="2"/>
    </row>
    <row r="7253" spans="1:4" x14ac:dyDescent="0.2">
      <c r="B7253" s="27" t="s">
        <v>113</v>
      </c>
      <c r="C7253" s="27"/>
      <c r="D7253" s="11">
        <f>+D7244+D7247+D7251</f>
        <v>78246</v>
      </c>
    </row>
    <row r="7255" spans="1:4" x14ac:dyDescent="0.2">
      <c r="B7255" s="2"/>
      <c r="C7255" s="2"/>
    </row>
    <row r="7256" spans="1:4" x14ac:dyDescent="0.2">
      <c r="A7256" s="10" t="s">
        <v>107</v>
      </c>
      <c r="B7256" s="2"/>
      <c r="C7256" s="2"/>
    </row>
    <row r="7258" spans="1:4" x14ac:dyDescent="0.2">
      <c r="B7258" s="2" t="s">
        <v>119</v>
      </c>
      <c r="C7258" s="2" t="s">
        <v>91</v>
      </c>
      <c r="D7258" s="13">
        <v>148697</v>
      </c>
    </row>
    <row r="7259" spans="1:4" x14ac:dyDescent="0.2">
      <c r="B7259" s="2"/>
      <c r="C7259" s="5" t="s">
        <v>120</v>
      </c>
      <c r="D7259" s="9">
        <f>SUM(D7258)</f>
        <v>148697</v>
      </c>
    </row>
    <row r="7261" spans="1:4" x14ac:dyDescent="0.2">
      <c r="B7261" s="27" t="s">
        <v>125</v>
      </c>
      <c r="C7261" s="27"/>
      <c r="D7261" s="11">
        <f>+D7259</f>
        <v>148697</v>
      </c>
    </row>
    <row r="7262" spans="1:4" x14ac:dyDescent="0.2">
      <c r="B7262" s="2"/>
      <c r="C7262" s="2"/>
    </row>
    <row r="7263" spans="1:4" x14ac:dyDescent="0.2">
      <c r="B7263" s="2"/>
      <c r="C7263" s="2"/>
    </row>
    <row r="7264" spans="1:4" x14ac:dyDescent="0.2">
      <c r="A7264" s="19" t="s">
        <v>108</v>
      </c>
      <c r="B7264" s="2"/>
      <c r="C7264" s="2"/>
    </row>
    <row r="7266" spans="1:4" x14ac:dyDescent="0.2">
      <c r="B7266" s="2" t="s">
        <v>119</v>
      </c>
      <c r="C7266" s="2" t="s">
        <v>91</v>
      </c>
      <c r="D7266" s="13">
        <v>536946</v>
      </c>
    </row>
    <row r="7267" spans="1:4" x14ac:dyDescent="0.2">
      <c r="B7267" s="2"/>
      <c r="C7267" s="5" t="s">
        <v>120</v>
      </c>
      <c r="D7267" s="9">
        <f>SUM(D7266)</f>
        <v>536946</v>
      </c>
    </row>
    <row r="7268" spans="1:4" x14ac:dyDescent="0.2">
      <c r="B7268" s="2"/>
      <c r="C7268" s="2"/>
    </row>
    <row r="7269" spans="1:4" x14ac:dyDescent="0.2">
      <c r="B7269" s="2" t="s">
        <v>29</v>
      </c>
      <c r="C7269" s="2" t="s">
        <v>30</v>
      </c>
      <c r="D7269" s="13">
        <v>1000</v>
      </c>
    </row>
    <row r="7270" spans="1:4" x14ac:dyDescent="0.2">
      <c r="B7270" s="2"/>
      <c r="C7270" s="5" t="s">
        <v>122</v>
      </c>
      <c r="D7270" s="9">
        <f>SUM(D7269:D7269)</f>
        <v>1000</v>
      </c>
    </row>
    <row r="7271" spans="1:4" x14ac:dyDescent="0.2">
      <c r="B7271" s="2"/>
      <c r="C7271" s="5"/>
    </row>
    <row r="7272" spans="1:4" x14ac:dyDescent="0.2">
      <c r="B7272" s="2" t="s">
        <v>40</v>
      </c>
      <c r="C7272" s="2" t="s">
        <v>41</v>
      </c>
      <c r="D7272" s="13">
        <v>500</v>
      </c>
    </row>
    <row r="7273" spans="1:4" x14ac:dyDescent="0.2">
      <c r="B7273" s="2"/>
      <c r="C7273" s="5" t="s">
        <v>123</v>
      </c>
      <c r="D7273" s="9">
        <f>SUM(D7272:D7272)</f>
        <v>500</v>
      </c>
    </row>
    <row r="7274" spans="1:4" x14ac:dyDescent="0.2">
      <c r="B7274" s="2"/>
      <c r="C7274" s="2"/>
    </row>
    <row r="7275" spans="1:4" x14ac:dyDescent="0.2">
      <c r="B7275" s="27" t="s">
        <v>126</v>
      </c>
      <c r="C7275" s="27"/>
      <c r="D7275" s="11">
        <f>+D7267+D7270+D7273</f>
        <v>538446</v>
      </c>
    </row>
    <row r="7277" spans="1:4" x14ac:dyDescent="0.2">
      <c r="B7277" s="2"/>
      <c r="C7277" s="2"/>
    </row>
    <row r="7278" spans="1:4" x14ac:dyDescent="0.2">
      <c r="A7278" s="19" t="s">
        <v>109</v>
      </c>
      <c r="B7278" s="2"/>
      <c r="C7278" s="2"/>
    </row>
    <row r="7280" spans="1:4" x14ac:dyDescent="0.2">
      <c r="B7280" s="2" t="s">
        <v>119</v>
      </c>
      <c r="C7280" s="2" t="s">
        <v>91</v>
      </c>
      <c r="D7280" s="13">
        <v>167354</v>
      </c>
    </row>
    <row r="7281" spans="1:4" x14ac:dyDescent="0.2">
      <c r="B7281" s="2"/>
      <c r="C7281" s="5" t="s">
        <v>120</v>
      </c>
      <c r="D7281" s="9">
        <f>SUM(D7280)</f>
        <v>167354</v>
      </c>
    </row>
    <row r="7282" spans="1:4" x14ac:dyDescent="0.2">
      <c r="B7282" s="2"/>
      <c r="C7282" s="2"/>
    </row>
    <row r="7283" spans="1:4" x14ac:dyDescent="0.2">
      <c r="B7283" s="2" t="s">
        <v>15</v>
      </c>
      <c r="C7283" s="2" t="s">
        <v>16</v>
      </c>
      <c r="D7283" s="9">
        <v>50</v>
      </c>
    </row>
    <row r="7284" spans="1:4" x14ac:dyDescent="0.2">
      <c r="B7284" s="2" t="s">
        <v>21</v>
      </c>
      <c r="C7284" s="2" t="s">
        <v>22</v>
      </c>
      <c r="D7284" s="9">
        <v>150</v>
      </c>
    </row>
    <row r="7285" spans="1:4" x14ac:dyDescent="0.2">
      <c r="B7285" s="2" t="s">
        <v>29</v>
      </c>
      <c r="C7285" s="2" t="s">
        <v>30</v>
      </c>
      <c r="D7285" s="13">
        <v>450</v>
      </c>
    </row>
    <row r="7286" spans="1:4" x14ac:dyDescent="0.2">
      <c r="B7286" s="2"/>
      <c r="C7286" s="5" t="s">
        <v>122</v>
      </c>
      <c r="D7286" s="9">
        <f>SUM(D7283:D7285)</f>
        <v>650</v>
      </c>
    </row>
    <row r="7287" spans="1:4" x14ac:dyDescent="0.2">
      <c r="B7287" s="2"/>
      <c r="C7287" s="2"/>
    </row>
    <row r="7288" spans="1:4" x14ac:dyDescent="0.2">
      <c r="B7288" s="2" t="s">
        <v>31</v>
      </c>
      <c r="C7288" s="2" t="s">
        <v>32</v>
      </c>
      <c r="D7288" s="9">
        <v>1100</v>
      </c>
    </row>
    <row r="7289" spans="1:4" x14ac:dyDescent="0.2">
      <c r="B7289" s="2" t="s">
        <v>42</v>
      </c>
      <c r="C7289" s="2" t="s">
        <v>43</v>
      </c>
      <c r="D7289" s="13">
        <v>250</v>
      </c>
    </row>
    <row r="7290" spans="1:4" x14ac:dyDescent="0.2">
      <c r="B7290" s="2"/>
      <c r="C7290" s="5" t="s">
        <v>123</v>
      </c>
      <c r="D7290" s="9">
        <f>SUM(D7288:D7289)</f>
        <v>1350</v>
      </c>
    </row>
    <row r="7291" spans="1:4" x14ac:dyDescent="0.2">
      <c r="B7291" s="2"/>
      <c r="C7291" s="2"/>
    </row>
    <row r="7292" spans="1:4" x14ac:dyDescent="0.2">
      <c r="B7292" s="27" t="s">
        <v>127</v>
      </c>
      <c r="C7292" s="27"/>
      <c r="D7292" s="11">
        <f>+D7281+D7286+D7290</f>
        <v>169354</v>
      </c>
    </row>
    <row r="7294" spans="1:4" x14ac:dyDescent="0.2">
      <c r="B7294" s="2"/>
      <c r="C7294" s="2"/>
    </row>
    <row r="7295" spans="1:4" x14ac:dyDescent="0.2">
      <c r="A7295" s="19" t="s">
        <v>111</v>
      </c>
      <c r="B7295" s="2"/>
      <c r="C7295" s="2"/>
    </row>
    <row r="7297" spans="1:4" x14ac:dyDescent="0.2">
      <c r="B7297" s="2" t="s">
        <v>119</v>
      </c>
      <c r="C7297" s="2" t="s">
        <v>91</v>
      </c>
      <c r="D7297" s="13">
        <v>74518</v>
      </c>
    </row>
    <row r="7298" spans="1:4" x14ac:dyDescent="0.2">
      <c r="B7298" s="2"/>
      <c r="C7298" s="5" t="s">
        <v>120</v>
      </c>
      <c r="D7298" s="9">
        <f>SUM(D7297)</f>
        <v>74518</v>
      </c>
    </row>
    <row r="7299" spans="1:4" x14ac:dyDescent="0.2">
      <c r="B7299" s="2"/>
      <c r="C7299" s="2"/>
    </row>
    <row r="7300" spans="1:4" x14ac:dyDescent="0.2">
      <c r="B7300" s="2" t="s">
        <v>29</v>
      </c>
      <c r="C7300" s="2" t="s">
        <v>30</v>
      </c>
      <c r="D7300" s="13">
        <v>800</v>
      </c>
    </row>
    <row r="7301" spans="1:4" x14ac:dyDescent="0.2">
      <c r="B7301" s="2"/>
      <c r="C7301" s="5" t="s">
        <v>122</v>
      </c>
      <c r="D7301" s="9">
        <f>SUM(D7300)</f>
        <v>800</v>
      </c>
    </row>
    <row r="7302" spans="1:4" x14ac:dyDescent="0.2">
      <c r="B7302" s="2"/>
      <c r="C7302" s="2"/>
    </row>
    <row r="7303" spans="1:4" x14ac:dyDescent="0.2">
      <c r="B7303" s="27" t="s">
        <v>129</v>
      </c>
      <c r="C7303" s="27"/>
      <c r="D7303" s="11">
        <f>+D7298+D7301</f>
        <v>75318</v>
      </c>
    </row>
    <row r="7304" spans="1:4" x14ac:dyDescent="0.2">
      <c r="B7304" s="25"/>
      <c r="C7304" s="25"/>
      <c r="D7304" s="23"/>
    </row>
    <row r="7305" spans="1:4" x14ac:dyDescent="0.2">
      <c r="B7305" s="25"/>
      <c r="C7305" s="25"/>
      <c r="D7305" s="23"/>
    </row>
    <row r="7306" spans="1:4" x14ac:dyDescent="0.2">
      <c r="A7306" s="19" t="s">
        <v>90</v>
      </c>
      <c r="B7306" s="2"/>
      <c r="C7306" s="2"/>
    </row>
    <row r="7308" spans="1:4" x14ac:dyDescent="0.2">
      <c r="B7308" s="2" t="s">
        <v>119</v>
      </c>
      <c r="C7308" s="2" t="s">
        <v>91</v>
      </c>
      <c r="D7308" s="13">
        <v>3117</v>
      </c>
    </row>
    <row r="7309" spans="1:4" x14ac:dyDescent="0.2">
      <c r="B7309" s="2"/>
      <c r="C7309" s="5" t="s">
        <v>120</v>
      </c>
      <c r="D7309" s="9">
        <f>SUM(D7308)</f>
        <v>3117</v>
      </c>
    </row>
    <row r="7310" spans="1:4" x14ac:dyDescent="0.2">
      <c r="B7310" s="2"/>
      <c r="C7310" s="2"/>
    </row>
    <row r="7311" spans="1:4" x14ac:dyDescent="0.2">
      <c r="B7311" s="27" t="s">
        <v>130</v>
      </c>
      <c r="C7311" s="27"/>
      <c r="D7311" s="11">
        <f>+D7309</f>
        <v>3117</v>
      </c>
    </row>
    <row r="7312" spans="1:4" x14ac:dyDescent="0.2">
      <c r="B7312" s="25"/>
      <c r="C7312" s="25"/>
      <c r="D7312" s="23"/>
    </row>
    <row r="7313" spans="1:4" x14ac:dyDescent="0.2">
      <c r="B7313" s="25"/>
      <c r="C7313" s="25"/>
      <c r="D7313" s="23"/>
    </row>
    <row r="7314" spans="1:4" x14ac:dyDescent="0.2">
      <c r="A7314" s="19" t="s">
        <v>102</v>
      </c>
      <c r="B7314" s="2"/>
      <c r="C7314" s="2"/>
    </row>
    <row r="7316" spans="1:4" x14ac:dyDescent="0.2">
      <c r="B7316" s="2" t="s">
        <v>3</v>
      </c>
      <c r="C7316" s="2" t="s">
        <v>4</v>
      </c>
      <c r="D7316" s="9">
        <v>1000</v>
      </c>
    </row>
    <row r="7317" spans="1:4" x14ac:dyDescent="0.2">
      <c r="B7317" s="2" t="s">
        <v>65</v>
      </c>
      <c r="C7317" s="2" t="s">
        <v>66</v>
      </c>
      <c r="D7317" s="9">
        <v>40000</v>
      </c>
    </row>
    <row r="7318" spans="1:4" x14ac:dyDescent="0.2">
      <c r="B7318" s="2" t="s">
        <v>7</v>
      </c>
      <c r="C7318" s="2" t="s">
        <v>8</v>
      </c>
      <c r="D7318" s="9">
        <v>31500</v>
      </c>
    </row>
    <row r="7319" spans="1:4" x14ac:dyDescent="0.2">
      <c r="B7319" s="2" t="s">
        <v>67</v>
      </c>
      <c r="C7319" s="2" t="s">
        <v>68</v>
      </c>
      <c r="D7319" s="9">
        <v>91110</v>
      </c>
    </row>
    <row r="7320" spans="1:4" x14ac:dyDescent="0.2">
      <c r="B7320" s="2" t="s">
        <v>69</v>
      </c>
      <c r="C7320" s="2" t="s">
        <v>70</v>
      </c>
      <c r="D7320" s="13">
        <v>12000</v>
      </c>
    </row>
    <row r="7321" spans="1:4" x14ac:dyDescent="0.2">
      <c r="B7321" s="2"/>
      <c r="C7321" s="5" t="s">
        <v>121</v>
      </c>
      <c r="D7321" s="9">
        <f>SUM(D7316:D7320)</f>
        <v>175610</v>
      </c>
    </row>
    <row r="7322" spans="1:4" x14ac:dyDescent="0.2">
      <c r="B7322" s="2"/>
      <c r="C7322" s="5"/>
    </row>
    <row r="7323" spans="1:4" x14ac:dyDescent="0.2">
      <c r="B7323" s="2" t="s">
        <v>71</v>
      </c>
      <c r="C7323" s="2" t="s">
        <v>72</v>
      </c>
      <c r="D7323" s="13">
        <v>16000</v>
      </c>
    </row>
    <row r="7324" spans="1:4" x14ac:dyDescent="0.2">
      <c r="B7324" s="2"/>
      <c r="C7324" s="5" t="s">
        <v>122</v>
      </c>
      <c r="D7324" s="9">
        <f>SUM(D7323)</f>
        <v>16000</v>
      </c>
    </row>
    <row r="7325" spans="1:4" x14ac:dyDescent="0.2">
      <c r="B7325" s="2"/>
      <c r="C7325" s="2"/>
    </row>
    <row r="7326" spans="1:4" x14ac:dyDescent="0.2">
      <c r="B7326" s="27" t="s">
        <v>131</v>
      </c>
      <c r="C7326" s="27"/>
      <c r="D7326" s="11">
        <f>+D7321+D7324</f>
        <v>191610</v>
      </c>
    </row>
    <row r="7328" spans="1:4" ht="16.5" thickBot="1" x14ac:dyDescent="0.3">
      <c r="B7328" s="31" t="s">
        <v>359</v>
      </c>
      <c r="C7328" s="31"/>
      <c r="D7328" s="6">
        <f>+D7238+D7253+D7275+D7292+D7303+D7326+D7261+D7311</f>
        <v>4878103</v>
      </c>
    </row>
    <row r="7329" spans="1:4" ht="13.5" thickTop="1" x14ac:dyDescent="0.2">
      <c r="B7329" s="2"/>
      <c r="C7329" s="2"/>
    </row>
    <row r="7330" spans="1:4" x14ac:dyDescent="0.2">
      <c r="B7330" s="2"/>
      <c r="C7330" s="2"/>
    </row>
    <row r="7331" spans="1:4" ht="13.5" thickBot="1" x14ac:dyDescent="0.25">
      <c r="B7331" s="2"/>
      <c r="C7331" s="2"/>
    </row>
    <row r="7332" spans="1:4" ht="18.75" thickBot="1" x14ac:dyDescent="0.3">
      <c r="A7332" s="28" t="s">
        <v>369</v>
      </c>
      <c r="B7332" s="29"/>
      <c r="C7332" s="29"/>
      <c r="D7332" s="30"/>
    </row>
    <row r="7333" spans="1:4" ht="18" x14ac:dyDescent="0.25">
      <c r="A7333" s="3"/>
      <c r="B7333" s="3"/>
      <c r="C7333" s="3"/>
      <c r="D7333" s="37"/>
    </row>
    <row r="7334" spans="1:4" x14ac:dyDescent="0.2">
      <c r="A7334" s="19" t="s">
        <v>105</v>
      </c>
      <c r="B7334" s="2"/>
      <c r="C7334" s="2"/>
    </row>
    <row r="7336" spans="1:4" x14ac:dyDescent="0.2">
      <c r="B7336" s="2" t="s">
        <v>119</v>
      </c>
      <c r="C7336" s="2" t="s">
        <v>91</v>
      </c>
      <c r="D7336" s="4">
        <v>3381233</v>
      </c>
    </row>
    <row r="7337" spans="1:4" x14ac:dyDescent="0.2">
      <c r="B7337" s="2"/>
      <c r="C7337" s="5" t="s">
        <v>120</v>
      </c>
      <c r="D7337" s="9">
        <f>SUM(D7336)</f>
        <v>3381233</v>
      </c>
    </row>
    <row r="7338" spans="1:4" x14ac:dyDescent="0.2">
      <c r="B7338" s="2"/>
      <c r="C7338" s="2"/>
    </row>
    <row r="7339" spans="1:4" x14ac:dyDescent="0.2">
      <c r="B7339" s="2" t="s">
        <v>1</v>
      </c>
      <c r="C7339" s="2" t="s">
        <v>2</v>
      </c>
      <c r="D7339" s="9">
        <v>750</v>
      </c>
    </row>
    <row r="7340" spans="1:4" x14ac:dyDescent="0.2">
      <c r="B7340" s="2" t="s">
        <v>11</v>
      </c>
      <c r="C7340" s="2" t="s">
        <v>12</v>
      </c>
      <c r="D7340" s="13">
        <v>7571</v>
      </c>
    </row>
    <row r="7341" spans="1:4" x14ac:dyDescent="0.2">
      <c r="B7341" s="2"/>
      <c r="C7341" s="5" t="s">
        <v>121</v>
      </c>
      <c r="D7341" s="9">
        <f>SUM(D7339:D7340)</f>
        <v>8321</v>
      </c>
    </row>
    <row r="7342" spans="1:4" x14ac:dyDescent="0.2">
      <c r="B7342" s="2"/>
      <c r="C7342" s="2"/>
    </row>
    <row r="7343" spans="1:4" x14ac:dyDescent="0.2">
      <c r="B7343" s="2" t="s">
        <v>57</v>
      </c>
      <c r="C7343" s="2" t="s">
        <v>58</v>
      </c>
      <c r="D7343" s="9">
        <v>640</v>
      </c>
    </row>
    <row r="7344" spans="1:4" x14ac:dyDescent="0.2">
      <c r="B7344" s="2" t="s">
        <v>25</v>
      </c>
      <c r="C7344" s="2" t="s">
        <v>26</v>
      </c>
      <c r="D7344" s="9">
        <v>3378</v>
      </c>
    </row>
    <row r="7345" spans="1:4" x14ac:dyDescent="0.2">
      <c r="B7345" s="2" t="s">
        <v>29</v>
      </c>
      <c r="C7345" s="2" t="s">
        <v>30</v>
      </c>
      <c r="D7345" s="13">
        <v>39596</v>
      </c>
    </row>
    <row r="7346" spans="1:4" x14ac:dyDescent="0.2">
      <c r="B7346" s="2"/>
      <c r="C7346" s="5" t="s">
        <v>122</v>
      </c>
      <c r="D7346" s="9">
        <f>SUM(D7343:D7345)</f>
        <v>43614</v>
      </c>
    </row>
    <row r="7347" spans="1:4" x14ac:dyDescent="0.2">
      <c r="B7347" s="2"/>
      <c r="C7347" s="2"/>
    </row>
    <row r="7348" spans="1:4" x14ac:dyDescent="0.2">
      <c r="B7348" s="27" t="s">
        <v>114</v>
      </c>
      <c r="C7348" s="27"/>
      <c r="D7348" s="11">
        <f>+D7337+D7341+D7346</f>
        <v>3433168</v>
      </c>
    </row>
    <row r="7350" spans="1:4" x14ac:dyDescent="0.2">
      <c r="B7350" s="2"/>
      <c r="C7350" s="2"/>
    </row>
    <row r="7351" spans="1:4" x14ac:dyDescent="0.2">
      <c r="A7351" s="19" t="s">
        <v>106</v>
      </c>
      <c r="B7351" s="2"/>
      <c r="C7351" s="2"/>
    </row>
    <row r="7353" spans="1:4" x14ac:dyDescent="0.2">
      <c r="B7353" s="2" t="s">
        <v>119</v>
      </c>
      <c r="C7353" s="2" t="s">
        <v>91</v>
      </c>
      <c r="D7353" s="13">
        <v>75496</v>
      </c>
    </row>
    <row r="7354" spans="1:4" x14ac:dyDescent="0.2">
      <c r="B7354" s="2"/>
      <c r="C7354" s="5" t="s">
        <v>120</v>
      </c>
      <c r="D7354" s="9">
        <f>SUM(D7353)</f>
        <v>75496</v>
      </c>
    </row>
    <row r="7355" spans="1:4" x14ac:dyDescent="0.2">
      <c r="B7355" s="2"/>
      <c r="C7355" s="2"/>
    </row>
    <row r="7356" spans="1:4" x14ac:dyDescent="0.2">
      <c r="B7356" s="2" t="s">
        <v>1</v>
      </c>
      <c r="C7356" s="2" t="s">
        <v>2</v>
      </c>
      <c r="D7356" s="13">
        <v>250</v>
      </c>
    </row>
    <row r="7357" spans="1:4" x14ac:dyDescent="0.2">
      <c r="B7357" s="2"/>
      <c r="C7357" s="5" t="s">
        <v>121</v>
      </c>
      <c r="D7357" s="9">
        <f>SUM(D7356)</f>
        <v>250</v>
      </c>
    </row>
    <row r="7358" spans="1:4" x14ac:dyDescent="0.2">
      <c r="B7358" s="2"/>
      <c r="C7358" s="5"/>
    </row>
    <row r="7359" spans="1:4" x14ac:dyDescent="0.2">
      <c r="B7359" s="2" t="s">
        <v>29</v>
      </c>
      <c r="C7359" s="2" t="s">
        <v>30</v>
      </c>
      <c r="D7359" s="13">
        <v>5000</v>
      </c>
    </row>
    <row r="7360" spans="1:4" x14ac:dyDescent="0.2">
      <c r="B7360" s="2"/>
      <c r="C7360" s="5" t="s">
        <v>122</v>
      </c>
      <c r="D7360" s="9">
        <f>+D7359</f>
        <v>5000</v>
      </c>
    </row>
    <row r="7361" spans="1:4" x14ac:dyDescent="0.2">
      <c r="B7361" s="2"/>
      <c r="C7361" s="2"/>
    </row>
    <row r="7362" spans="1:4" x14ac:dyDescent="0.2">
      <c r="B7362" s="27" t="s">
        <v>113</v>
      </c>
      <c r="C7362" s="27"/>
      <c r="D7362" s="11">
        <f>+D7354+D7357+D7360</f>
        <v>80746</v>
      </c>
    </row>
    <row r="7364" spans="1:4" x14ac:dyDescent="0.2">
      <c r="B7364" s="2"/>
      <c r="C7364" s="2"/>
    </row>
    <row r="7365" spans="1:4" x14ac:dyDescent="0.2">
      <c r="A7365" s="10" t="s">
        <v>107</v>
      </c>
      <c r="B7365" s="2"/>
      <c r="C7365" s="2"/>
    </row>
    <row r="7367" spans="1:4" x14ac:dyDescent="0.2">
      <c r="B7367" s="2" t="s">
        <v>119</v>
      </c>
      <c r="C7367" s="2" t="s">
        <v>91</v>
      </c>
      <c r="D7367" s="13">
        <v>148697</v>
      </c>
    </row>
    <row r="7368" spans="1:4" x14ac:dyDescent="0.2">
      <c r="B7368" s="2"/>
      <c r="C7368" s="5" t="s">
        <v>120</v>
      </c>
      <c r="D7368" s="9">
        <f>SUM(D7367)</f>
        <v>148697</v>
      </c>
    </row>
    <row r="7370" spans="1:4" x14ac:dyDescent="0.2">
      <c r="B7370" s="27" t="s">
        <v>125</v>
      </c>
      <c r="C7370" s="27"/>
      <c r="D7370" s="11">
        <f>+D7368</f>
        <v>148697</v>
      </c>
    </row>
    <row r="7371" spans="1:4" x14ac:dyDescent="0.2">
      <c r="B7371" s="2"/>
      <c r="C7371" s="2"/>
    </row>
    <row r="7372" spans="1:4" x14ac:dyDescent="0.2">
      <c r="B7372" s="2"/>
      <c r="C7372" s="2"/>
    </row>
    <row r="7373" spans="1:4" x14ac:dyDescent="0.2">
      <c r="A7373" s="19" t="s">
        <v>108</v>
      </c>
      <c r="B7373" s="2"/>
      <c r="C7373" s="2"/>
    </row>
    <row r="7375" spans="1:4" x14ac:dyDescent="0.2">
      <c r="B7375" s="2" t="s">
        <v>119</v>
      </c>
      <c r="C7375" s="2" t="s">
        <v>91</v>
      </c>
      <c r="D7375" s="13">
        <v>350955</v>
      </c>
    </row>
    <row r="7376" spans="1:4" x14ac:dyDescent="0.2">
      <c r="B7376" s="2"/>
      <c r="C7376" s="5" t="s">
        <v>120</v>
      </c>
      <c r="D7376" s="9">
        <f>SUM(D7375)</f>
        <v>350955</v>
      </c>
    </row>
    <row r="7377" spans="1:4" x14ac:dyDescent="0.2">
      <c r="B7377" s="2"/>
      <c r="C7377" s="2"/>
    </row>
    <row r="7378" spans="1:4" x14ac:dyDescent="0.2">
      <c r="B7378" s="2" t="s">
        <v>29</v>
      </c>
      <c r="C7378" s="2" t="s">
        <v>30</v>
      </c>
      <c r="D7378" s="13">
        <v>2000</v>
      </c>
    </row>
    <row r="7379" spans="1:4" x14ac:dyDescent="0.2">
      <c r="B7379" s="2"/>
      <c r="C7379" s="5" t="s">
        <v>122</v>
      </c>
      <c r="D7379" s="9">
        <f>SUM(D7378:D7378)</f>
        <v>2000</v>
      </c>
    </row>
    <row r="7380" spans="1:4" x14ac:dyDescent="0.2">
      <c r="B7380" s="2"/>
      <c r="C7380" s="5"/>
    </row>
    <row r="7381" spans="1:4" x14ac:dyDescent="0.2">
      <c r="B7381" s="2" t="s">
        <v>40</v>
      </c>
      <c r="C7381" s="2" t="s">
        <v>41</v>
      </c>
      <c r="D7381" s="13">
        <v>600</v>
      </c>
    </row>
    <row r="7382" spans="1:4" x14ac:dyDescent="0.2">
      <c r="B7382" s="2"/>
      <c r="C7382" s="5" t="s">
        <v>123</v>
      </c>
      <c r="D7382" s="9">
        <f>SUM(D7381:D7381)</f>
        <v>600</v>
      </c>
    </row>
    <row r="7383" spans="1:4" x14ac:dyDescent="0.2">
      <c r="B7383" s="2"/>
      <c r="C7383" s="2"/>
    </row>
    <row r="7384" spans="1:4" x14ac:dyDescent="0.2">
      <c r="B7384" s="27" t="s">
        <v>126</v>
      </c>
      <c r="C7384" s="27"/>
      <c r="D7384" s="11">
        <f>+D7376+D7379+D7382</f>
        <v>353555</v>
      </c>
    </row>
    <row r="7386" spans="1:4" x14ac:dyDescent="0.2">
      <c r="B7386" s="2"/>
      <c r="C7386" s="2"/>
    </row>
    <row r="7387" spans="1:4" x14ac:dyDescent="0.2">
      <c r="A7387" s="19" t="s">
        <v>109</v>
      </c>
      <c r="B7387" s="2"/>
      <c r="C7387" s="2"/>
    </row>
    <row r="7389" spans="1:4" x14ac:dyDescent="0.2">
      <c r="B7389" s="2" t="s">
        <v>119</v>
      </c>
      <c r="C7389" s="2" t="s">
        <v>91</v>
      </c>
      <c r="D7389" s="13">
        <v>78341</v>
      </c>
    </row>
    <row r="7390" spans="1:4" x14ac:dyDescent="0.2">
      <c r="B7390" s="2"/>
      <c r="C7390" s="5" t="s">
        <v>120</v>
      </c>
      <c r="D7390" s="9">
        <f>SUM(D7389)</f>
        <v>78341</v>
      </c>
    </row>
    <row r="7391" spans="1:4" x14ac:dyDescent="0.2">
      <c r="B7391" s="2"/>
      <c r="C7391" s="2"/>
    </row>
    <row r="7392" spans="1:4" x14ac:dyDescent="0.2">
      <c r="B7392" s="2" t="s">
        <v>15</v>
      </c>
      <c r="C7392" s="2" t="s">
        <v>16</v>
      </c>
      <c r="D7392" s="9">
        <v>500</v>
      </c>
    </row>
    <row r="7393" spans="1:4" x14ac:dyDescent="0.2">
      <c r="B7393" s="2" t="s">
        <v>21</v>
      </c>
      <c r="C7393" s="2" t="s">
        <v>22</v>
      </c>
      <c r="D7393" s="9">
        <v>150</v>
      </c>
    </row>
    <row r="7394" spans="1:4" x14ac:dyDescent="0.2">
      <c r="B7394" s="2" t="s">
        <v>29</v>
      </c>
      <c r="C7394" s="2" t="s">
        <v>30</v>
      </c>
      <c r="D7394" s="13">
        <v>600</v>
      </c>
    </row>
    <row r="7395" spans="1:4" x14ac:dyDescent="0.2">
      <c r="B7395" s="2"/>
      <c r="C7395" s="5" t="s">
        <v>122</v>
      </c>
      <c r="D7395" s="9">
        <f>SUM(D7392:D7394)</f>
        <v>1250</v>
      </c>
    </row>
    <row r="7396" spans="1:4" x14ac:dyDescent="0.2">
      <c r="B7396" s="2"/>
      <c r="C7396" s="2"/>
    </row>
    <row r="7397" spans="1:4" x14ac:dyDescent="0.2">
      <c r="B7397" s="2" t="s">
        <v>31</v>
      </c>
      <c r="C7397" s="2" t="s">
        <v>32</v>
      </c>
      <c r="D7397" s="9">
        <v>200</v>
      </c>
    </row>
    <row r="7398" spans="1:4" x14ac:dyDescent="0.2">
      <c r="B7398" s="2" t="s">
        <v>42</v>
      </c>
      <c r="C7398" s="2" t="s">
        <v>43</v>
      </c>
      <c r="D7398" s="13">
        <v>100</v>
      </c>
    </row>
    <row r="7399" spans="1:4" x14ac:dyDescent="0.2">
      <c r="B7399" s="2"/>
      <c r="C7399" s="5" t="s">
        <v>123</v>
      </c>
      <c r="D7399" s="9">
        <f>SUM(D7397:D7398)</f>
        <v>300</v>
      </c>
    </row>
    <row r="7400" spans="1:4" x14ac:dyDescent="0.2">
      <c r="B7400" s="2"/>
      <c r="C7400" s="2"/>
    </row>
    <row r="7401" spans="1:4" x14ac:dyDescent="0.2">
      <c r="B7401" s="27" t="s">
        <v>127</v>
      </c>
      <c r="C7401" s="27"/>
      <c r="D7401" s="11">
        <f>+D7390+D7395+D7399</f>
        <v>79891</v>
      </c>
    </row>
    <row r="7403" spans="1:4" x14ac:dyDescent="0.2">
      <c r="B7403" s="2"/>
      <c r="C7403" s="2"/>
    </row>
    <row r="7404" spans="1:4" x14ac:dyDescent="0.2">
      <c r="A7404" s="19" t="s">
        <v>111</v>
      </c>
      <c r="B7404" s="2"/>
      <c r="C7404" s="2"/>
    </row>
    <row r="7406" spans="1:4" x14ac:dyDescent="0.2">
      <c r="B7406" s="2" t="s">
        <v>119</v>
      </c>
      <c r="C7406" s="2" t="s">
        <v>91</v>
      </c>
      <c r="D7406" s="13">
        <v>82398</v>
      </c>
    </row>
    <row r="7407" spans="1:4" x14ac:dyDescent="0.2">
      <c r="B7407" s="2"/>
      <c r="C7407" s="5" t="s">
        <v>120</v>
      </c>
      <c r="D7407" s="9">
        <f>SUM(D7406)</f>
        <v>82398</v>
      </c>
    </row>
    <row r="7408" spans="1:4" x14ac:dyDescent="0.2">
      <c r="B7408" s="2"/>
      <c r="C7408" s="2"/>
    </row>
    <row r="7409" spans="1:4" x14ac:dyDescent="0.2">
      <c r="B7409" s="2" t="s">
        <v>29</v>
      </c>
      <c r="C7409" s="2" t="s">
        <v>30</v>
      </c>
      <c r="D7409" s="13">
        <v>1300</v>
      </c>
    </row>
    <row r="7410" spans="1:4" x14ac:dyDescent="0.2">
      <c r="B7410" s="2"/>
      <c r="C7410" s="5" t="s">
        <v>122</v>
      </c>
      <c r="D7410" s="9">
        <f>SUM(D7409)</f>
        <v>1300</v>
      </c>
    </row>
    <row r="7411" spans="1:4" x14ac:dyDescent="0.2">
      <c r="B7411" s="2"/>
      <c r="C7411" s="2"/>
    </row>
    <row r="7412" spans="1:4" x14ac:dyDescent="0.2">
      <c r="B7412" s="27" t="s">
        <v>129</v>
      </c>
      <c r="C7412" s="27"/>
      <c r="D7412" s="11">
        <f>+D7407+D7410</f>
        <v>83698</v>
      </c>
    </row>
    <row r="7413" spans="1:4" x14ac:dyDescent="0.2">
      <c r="B7413" s="25"/>
      <c r="C7413" s="25"/>
      <c r="D7413" s="23"/>
    </row>
    <row r="7414" spans="1:4" x14ac:dyDescent="0.2">
      <c r="B7414" s="25"/>
      <c r="C7414" s="25"/>
      <c r="D7414" s="23"/>
    </row>
    <row r="7415" spans="1:4" x14ac:dyDescent="0.2">
      <c r="A7415" s="19" t="s">
        <v>102</v>
      </c>
      <c r="B7415" s="2"/>
      <c r="C7415" s="2"/>
    </row>
    <row r="7417" spans="1:4" x14ac:dyDescent="0.2">
      <c r="B7417" s="2" t="s">
        <v>3</v>
      </c>
      <c r="C7417" s="2" t="s">
        <v>4</v>
      </c>
      <c r="D7417" s="9">
        <v>1000</v>
      </c>
    </row>
    <row r="7418" spans="1:4" x14ac:dyDescent="0.2">
      <c r="B7418" s="2" t="s">
        <v>65</v>
      </c>
      <c r="C7418" s="2" t="s">
        <v>66</v>
      </c>
      <c r="D7418" s="9">
        <v>50000</v>
      </c>
    </row>
    <row r="7419" spans="1:4" x14ac:dyDescent="0.2">
      <c r="B7419" s="2" t="s">
        <v>7</v>
      </c>
      <c r="C7419" s="2" t="s">
        <v>8</v>
      </c>
      <c r="D7419" s="9">
        <v>31500</v>
      </c>
    </row>
    <row r="7420" spans="1:4" x14ac:dyDescent="0.2">
      <c r="B7420" s="2" t="s">
        <v>67</v>
      </c>
      <c r="C7420" s="2" t="s">
        <v>68</v>
      </c>
      <c r="D7420" s="9">
        <v>91110</v>
      </c>
    </row>
    <row r="7421" spans="1:4" x14ac:dyDescent="0.2">
      <c r="B7421" s="2" t="s">
        <v>69</v>
      </c>
      <c r="C7421" s="2" t="s">
        <v>70</v>
      </c>
      <c r="D7421" s="13">
        <v>12000</v>
      </c>
    </row>
    <row r="7422" spans="1:4" x14ac:dyDescent="0.2">
      <c r="B7422" s="2"/>
      <c r="C7422" s="5" t="s">
        <v>121</v>
      </c>
      <c r="D7422" s="9">
        <f>SUM(D7417:D7421)</f>
        <v>185610</v>
      </c>
    </row>
    <row r="7423" spans="1:4" x14ac:dyDescent="0.2">
      <c r="B7423" s="2"/>
      <c r="C7423" s="2"/>
    </row>
    <row r="7424" spans="1:4" x14ac:dyDescent="0.2">
      <c r="B7424" s="27" t="s">
        <v>131</v>
      </c>
      <c r="C7424" s="27"/>
      <c r="D7424" s="11">
        <f>+D7422</f>
        <v>185610</v>
      </c>
    </row>
    <row r="7426" spans="1:4" ht="16.5" thickBot="1" x14ac:dyDescent="0.3">
      <c r="B7426" s="31" t="s">
        <v>370</v>
      </c>
      <c r="C7426" s="31"/>
      <c r="D7426" s="6">
        <f>+D7348+D7362+D7384+D7401+D7412+D7424+D7370</f>
        <v>4365365</v>
      </c>
    </row>
    <row r="7427" spans="1:4" ht="13.5" thickTop="1" x14ac:dyDescent="0.2">
      <c r="B7427" s="2"/>
      <c r="C7427" s="2"/>
    </row>
    <row r="7428" spans="1:4" x14ac:dyDescent="0.2">
      <c r="B7428" s="2"/>
      <c r="C7428" s="2"/>
    </row>
    <row r="7429" spans="1:4" ht="13.5" thickBot="1" x14ac:dyDescent="0.25">
      <c r="B7429" s="2"/>
      <c r="C7429" s="2"/>
    </row>
    <row r="7430" spans="1:4" ht="18.75" thickBot="1" x14ac:dyDescent="0.3">
      <c r="A7430" s="28" t="s">
        <v>211</v>
      </c>
      <c r="B7430" s="29"/>
      <c r="C7430" s="29"/>
      <c r="D7430" s="30"/>
    </row>
    <row r="7431" spans="1:4" ht="18" x14ac:dyDescent="0.25">
      <c r="A7431" s="3"/>
      <c r="B7431" s="3"/>
      <c r="C7431" s="3"/>
      <c r="D7431" s="37"/>
    </row>
    <row r="7432" spans="1:4" x14ac:dyDescent="0.2">
      <c r="A7432" s="19" t="s">
        <v>105</v>
      </c>
      <c r="B7432" s="2"/>
      <c r="C7432" s="2"/>
    </row>
    <row r="7434" spans="1:4" x14ac:dyDescent="0.2">
      <c r="B7434" s="2" t="s">
        <v>119</v>
      </c>
      <c r="C7434" s="2" t="s">
        <v>91</v>
      </c>
      <c r="D7434" s="4">
        <v>436620</v>
      </c>
    </row>
    <row r="7435" spans="1:4" x14ac:dyDescent="0.2">
      <c r="B7435" s="2"/>
      <c r="C7435" s="5" t="s">
        <v>120</v>
      </c>
      <c r="D7435" s="9">
        <f>SUM(D7434)</f>
        <v>436620</v>
      </c>
    </row>
    <row r="7436" spans="1:4" x14ac:dyDescent="0.2">
      <c r="B7436" s="2"/>
      <c r="C7436" s="2"/>
    </row>
    <row r="7437" spans="1:4" x14ac:dyDescent="0.2">
      <c r="B7437" s="2" t="s">
        <v>17</v>
      </c>
      <c r="C7437" s="2" t="s">
        <v>18</v>
      </c>
      <c r="D7437" s="9">
        <v>1500</v>
      </c>
    </row>
    <row r="7438" spans="1:4" x14ac:dyDescent="0.2">
      <c r="B7438" s="2" t="s">
        <v>23</v>
      </c>
      <c r="C7438" s="2" t="s">
        <v>301</v>
      </c>
      <c r="D7438" s="9">
        <v>250</v>
      </c>
    </row>
    <row r="7439" spans="1:4" x14ac:dyDescent="0.2">
      <c r="B7439" s="2" t="s">
        <v>25</v>
      </c>
      <c r="C7439" s="2" t="s">
        <v>26</v>
      </c>
      <c r="D7439" s="9">
        <v>250</v>
      </c>
    </row>
    <row r="7440" spans="1:4" x14ac:dyDescent="0.2">
      <c r="B7440" s="2" t="s">
        <v>29</v>
      </c>
      <c r="C7440" s="2" t="s">
        <v>30</v>
      </c>
      <c r="D7440" s="13">
        <v>6950</v>
      </c>
    </row>
    <row r="7441" spans="1:4" x14ac:dyDescent="0.2">
      <c r="B7441" s="2"/>
      <c r="C7441" s="5" t="s">
        <v>122</v>
      </c>
      <c r="D7441" s="9">
        <f>SUM(D7437:D7440)</f>
        <v>8950</v>
      </c>
    </row>
    <row r="7442" spans="1:4" x14ac:dyDescent="0.2">
      <c r="B7442" s="2"/>
      <c r="C7442" s="5"/>
    </row>
    <row r="7443" spans="1:4" x14ac:dyDescent="0.2">
      <c r="B7443" s="2" t="s">
        <v>45</v>
      </c>
      <c r="C7443" s="2" t="s">
        <v>46</v>
      </c>
      <c r="D7443" s="13">
        <v>2000</v>
      </c>
    </row>
    <row r="7444" spans="1:4" x14ac:dyDescent="0.2">
      <c r="B7444" s="2"/>
      <c r="C7444" s="5" t="s">
        <v>123</v>
      </c>
      <c r="D7444" s="9">
        <f>SUM(D7442:D7443)</f>
        <v>2000</v>
      </c>
    </row>
    <row r="7445" spans="1:4" x14ac:dyDescent="0.2">
      <c r="B7445" s="2"/>
      <c r="C7445" s="2"/>
    </row>
    <row r="7446" spans="1:4" x14ac:dyDescent="0.2">
      <c r="B7446" s="27" t="s">
        <v>114</v>
      </c>
      <c r="C7446" s="27"/>
      <c r="D7446" s="11">
        <f>+D7435+D7441+D7444</f>
        <v>447570</v>
      </c>
    </row>
    <row r="7448" spans="1:4" x14ac:dyDescent="0.2">
      <c r="B7448" s="2"/>
      <c r="C7448" s="2"/>
    </row>
    <row r="7449" spans="1:4" x14ac:dyDescent="0.2">
      <c r="A7449" s="19" t="s">
        <v>108</v>
      </c>
      <c r="B7449" s="2"/>
      <c r="C7449" s="2"/>
    </row>
    <row r="7451" spans="1:4" x14ac:dyDescent="0.2">
      <c r="B7451" s="2" t="s">
        <v>119</v>
      </c>
      <c r="C7451" s="2" t="s">
        <v>91</v>
      </c>
      <c r="D7451" s="13">
        <v>34769</v>
      </c>
    </row>
    <row r="7452" spans="1:4" x14ac:dyDescent="0.2">
      <c r="B7452" s="2"/>
      <c r="C7452" s="5" t="s">
        <v>120</v>
      </c>
      <c r="D7452" s="9">
        <f>SUM(D7451)</f>
        <v>34769</v>
      </c>
    </row>
    <row r="7453" spans="1:4" x14ac:dyDescent="0.2">
      <c r="B7453" s="2"/>
      <c r="C7453" s="2"/>
    </row>
    <row r="7454" spans="1:4" x14ac:dyDescent="0.2">
      <c r="B7454" s="27" t="s">
        <v>126</v>
      </c>
      <c r="C7454" s="27"/>
      <c r="D7454" s="11">
        <f>+D7452</f>
        <v>34769</v>
      </c>
    </row>
    <row r="7456" spans="1:4" x14ac:dyDescent="0.2">
      <c r="B7456" s="2"/>
      <c r="C7456" s="2"/>
    </row>
    <row r="7457" spans="1:4" x14ac:dyDescent="0.2">
      <c r="A7457" s="19" t="s">
        <v>109</v>
      </c>
      <c r="B7457" s="2"/>
      <c r="C7457" s="2"/>
    </row>
    <row r="7459" spans="1:4" x14ac:dyDescent="0.2">
      <c r="B7459" s="2" t="s">
        <v>29</v>
      </c>
      <c r="C7459" s="2" t="s">
        <v>30</v>
      </c>
      <c r="D7459" s="13">
        <v>200</v>
      </c>
    </row>
    <row r="7460" spans="1:4" x14ac:dyDescent="0.2">
      <c r="B7460" s="2"/>
      <c r="C7460" s="5" t="s">
        <v>122</v>
      </c>
      <c r="D7460" s="9">
        <f>SUM(D7459:D7459)</f>
        <v>200</v>
      </c>
    </row>
    <row r="7461" spans="1:4" x14ac:dyDescent="0.2">
      <c r="B7461" s="2"/>
      <c r="C7461" s="5"/>
    </row>
    <row r="7462" spans="1:4" x14ac:dyDescent="0.2">
      <c r="B7462" s="27" t="s">
        <v>127</v>
      </c>
      <c r="C7462" s="27"/>
      <c r="D7462" s="11">
        <f>+D7460</f>
        <v>200</v>
      </c>
    </row>
    <row r="7463" spans="1:4" x14ac:dyDescent="0.2">
      <c r="B7463" s="25"/>
      <c r="C7463" s="25"/>
      <c r="D7463" s="23"/>
    </row>
    <row r="7464" spans="1:4" x14ac:dyDescent="0.2">
      <c r="B7464" s="25"/>
      <c r="C7464" s="25"/>
      <c r="D7464" s="23"/>
    </row>
    <row r="7465" spans="1:4" x14ac:dyDescent="0.2">
      <c r="A7465" s="19" t="s">
        <v>102</v>
      </c>
      <c r="B7465" s="2"/>
      <c r="C7465" s="2"/>
    </row>
    <row r="7467" spans="1:4" x14ac:dyDescent="0.2">
      <c r="B7467" s="2" t="s">
        <v>7</v>
      </c>
      <c r="C7467" s="2" t="s">
        <v>8</v>
      </c>
      <c r="D7467" s="13">
        <v>7500</v>
      </c>
    </row>
    <row r="7468" spans="1:4" x14ac:dyDescent="0.2">
      <c r="B7468" s="2"/>
      <c r="C7468" s="5" t="s">
        <v>121</v>
      </c>
      <c r="D7468" s="9">
        <f>SUM(D7467)</f>
        <v>7500</v>
      </c>
    </row>
    <row r="7469" spans="1:4" x14ac:dyDescent="0.2">
      <c r="B7469" s="2"/>
      <c r="C7469" s="2"/>
    </row>
    <row r="7470" spans="1:4" x14ac:dyDescent="0.2">
      <c r="B7470" s="27" t="s">
        <v>131</v>
      </c>
      <c r="C7470" s="27"/>
      <c r="D7470" s="11">
        <f>+D7468</f>
        <v>7500</v>
      </c>
    </row>
    <row r="7472" spans="1:4" ht="16.5" thickBot="1" x14ac:dyDescent="0.3">
      <c r="B7472" s="31" t="s">
        <v>210</v>
      </c>
      <c r="C7472" s="31"/>
      <c r="D7472" s="6">
        <f>+D7446+D7454+D7462+D7470</f>
        <v>490039</v>
      </c>
    </row>
    <row r="7473" spans="1:4" ht="13.5" thickTop="1" x14ac:dyDescent="0.2"/>
    <row r="7475" spans="1:4" ht="13.5" thickBot="1" x14ac:dyDescent="0.25"/>
    <row r="7476" spans="1:4" ht="18.75" thickBot="1" x14ac:dyDescent="0.3">
      <c r="A7476" s="28" t="s">
        <v>371</v>
      </c>
      <c r="B7476" s="29"/>
      <c r="C7476" s="29"/>
      <c r="D7476" s="30"/>
    </row>
    <row r="7477" spans="1:4" ht="18" x14ac:dyDescent="0.25">
      <c r="A7477" s="3"/>
      <c r="B7477" s="3"/>
      <c r="C7477" s="3"/>
      <c r="D7477" s="37"/>
    </row>
    <row r="7478" spans="1:4" x14ac:dyDescent="0.2">
      <c r="A7478" s="19" t="s">
        <v>105</v>
      </c>
      <c r="B7478" s="2"/>
      <c r="C7478" s="2"/>
    </row>
    <row r="7480" spans="1:4" x14ac:dyDescent="0.2">
      <c r="B7480" s="2" t="s">
        <v>119</v>
      </c>
      <c r="C7480" s="2" t="s">
        <v>91</v>
      </c>
      <c r="D7480" s="4">
        <v>1000</v>
      </c>
    </row>
    <row r="7481" spans="1:4" x14ac:dyDescent="0.2">
      <c r="B7481" s="2"/>
      <c r="C7481" s="5" t="s">
        <v>120</v>
      </c>
      <c r="D7481" s="9">
        <f>SUM(D7480)</f>
        <v>1000</v>
      </c>
    </row>
    <row r="7482" spans="1:4" x14ac:dyDescent="0.2">
      <c r="B7482" s="2"/>
      <c r="C7482" s="2"/>
    </row>
    <row r="7483" spans="1:4" x14ac:dyDescent="0.2">
      <c r="B7483" s="2" t="s">
        <v>15</v>
      </c>
      <c r="C7483" s="2" t="s">
        <v>16</v>
      </c>
      <c r="D7483" s="9">
        <v>1000</v>
      </c>
    </row>
    <row r="7484" spans="1:4" x14ac:dyDescent="0.2">
      <c r="B7484" s="2" t="s">
        <v>29</v>
      </c>
      <c r="C7484" s="2" t="s">
        <v>30</v>
      </c>
      <c r="D7484" s="13">
        <v>4799</v>
      </c>
    </row>
    <row r="7485" spans="1:4" x14ac:dyDescent="0.2">
      <c r="B7485" s="2"/>
      <c r="C7485" s="5" t="s">
        <v>122</v>
      </c>
      <c r="D7485" s="9">
        <f>SUM(D7483:D7484)</f>
        <v>5799</v>
      </c>
    </row>
    <row r="7486" spans="1:4" x14ac:dyDescent="0.2">
      <c r="B7486" s="2"/>
      <c r="C7486" s="5"/>
    </row>
    <row r="7487" spans="1:4" x14ac:dyDescent="0.2">
      <c r="B7487" s="2" t="s">
        <v>45</v>
      </c>
      <c r="C7487" s="2" t="s">
        <v>46</v>
      </c>
      <c r="D7487" s="13">
        <v>1250</v>
      </c>
    </row>
    <row r="7488" spans="1:4" x14ac:dyDescent="0.2">
      <c r="B7488" s="2"/>
      <c r="C7488" s="5" t="s">
        <v>123</v>
      </c>
      <c r="D7488" s="9">
        <f>SUM(D7486:D7487)</f>
        <v>1250</v>
      </c>
    </row>
    <row r="7489" spans="1:4" x14ac:dyDescent="0.2">
      <c r="B7489" s="2"/>
      <c r="C7489" s="2"/>
    </row>
    <row r="7490" spans="1:4" x14ac:dyDescent="0.2">
      <c r="B7490" s="27" t="s">
        <v>114</v>
      </c>
      <c r="C7490" s="27"/>
      <c r="D7490" s="11">
        <f>+D7481+D7485+D7488</f>
        <v>8049</v>
      </c>
    </row>
    <row r="7492" spans="1:4" x14ac:dyDescent="0.2">
      <c r="B7492" s="2"/>
      <c r="C7492" s="2"/>
    </row>
    <row r="7493" spans="1:4" x14ac:dyDescent="0.2">
      <c r="A7493" s="10" t="s">
        <v>107</v>
      </c>
      <c r="B7493" s="2"/>
      <c r="C7493" s="2"/>
    </row>
    <row r="7495" spans="1:4" x14ac:dyDescent="0.2">
      <c r="B7495" s="2" t="s">
        <v>31</v>
      </c>
      <c r="C7495" s="2" t="s">
        <v>32</v>
      </c>
      <c r="D7495" s="13">
        <v>1750</v>
      </c>
    </row>
    <row r="7496" spans="1:4" x14ac:dyDescent="0.2">
      <c r="B7496" s="2"/>
      <c r="C7496" s="5" t="s">
        <v>123</v>
      </c>
      <c r="D7496" s="9">
        <f>SUM(D7494:D7495)</f>
        <v>1750</v>
      </c>
    </row>
    <row r="7498" spans="1:4" x14ac:dyDescent="0.2">
      <c r="B7498" s="27" t="s">
        <v>125</v>
      </c>
      <c r="C7498" s="27"/>
      <c r="D7498" s="11">
        <f>+D7496</f>
        <v>1750</v>
      </c>
    </row>
    <row r="7499" spans="1:4" x14ac:dyDescent="0.2">
      <c r="B7499" s="2"/>
      <c r="C7499" s="2"/>
    </row>
    <row r="7500" spans="1:4" x14ac:dyDescent="0.2">
      <c r="B7500" s="2"/>
      <c r="C7500" s="2"/>
    </row>
    <row r="7501" spans="1:4" x14ac:dyDescent="0.2">
      <c r="A7501" s="19" t="s">
        <v>108</v>
      </c>
      <c r="B7501" s="2"/>
      <c r="C7501" s="2"/>
    </row>
    <row r="7503" spans="1:4" x14ac:dyDescent="0.2">
      <c r="B7503" s="2" t="s">
        <v>29</v>
      </c>
      <c r="C7503" s="2" t="s">
        <v>30</v>
      </c>
      <c r="D7503" s="13">
        <v>1000</v>
      </c>
    </row>
    <row r="7504" spans="1:4" x14ac:dyDescent="0.2">
      <c r="B7504" s="2"/>
      <c r="C7504" s="5" t="s">
        <v>122</v>
      </c>
      <c r="D7504" s="9">
        <f>+D7503</f>
        <v>1000</v>
      </c>
    </row>
    <row r="7505" spans="1:4" x14ac:dyDescent="0.2">
      <c r="B7505" s="2"/>
      <c r="C7505" s="5"/>
    </row>
    <row r="7506" spans="1:4" x14ac:dyDescent="0.2">
      <c r="B7506" s="2" t="s">
        <v>31</v>
      </c>
      <c r="C7506" s="7" t="s">
        <v>32</v>
      </c>
      <c r="D7506" s="9">
        <v>920</v>
      </c>
    </row>
    <row r="7507" spans="1:4" x14ac:dyDescent="0.2">
      <c r="B7507" s="2" t="s">
        <v>40</v>
      </c>
      <c r="C7507" s="2" t="s">
        <v>41</v>
      </c>
      <c r="D7507" s="13">
        <v>270</v>
      </c>
    </row>
    <row r="7508" spans="1:4" x14ac:dyDescent="0.2">
      <c r="B7508" s="2"/>
      <c r="C7508" s="5" t="s">
        <v>123</v>
      </c>
      <c r="D7508" s="9">
        <f>SUM(D7506:D7507)</f>
        <v>1190</v>
      </c>
    </row>
    <row r="7509" spans="1:4" x14ac:dyDescent="0.2">
      <c r="B7509" s="2"/>
      <c r="C7509" s="2"/>
    </row>
    <row r="7510" spans="1:4" x14ac:dyDescent="0.2">
      <c r="B7510" s="27" t="s">
        <v>126</v>
      </c>
      <c r="C7510" s="27"/>
      <c r="D7510" s="11">
        <f>+D7504+D7508</f>
        <v>2190</v>
      </c>
    </row>
    <row r="7512" spans="1:4" ht="16.5" thickBot="1" x14ac:dyDescent="0.3">
      <c r="B7512" s="31" t="s">
        <v>372</v>
      </c>
      <c r="C7512" s="31"/>
      <c r="D7512" s="6">
        <f>+D7490+D7498+D7510</f>
        <v>11989</v>
      </c>
    </row>
    <row r="7513" spans="1:4" ht="13.5" thickTop="1" x14ac:dyDescent="0.2"/>
    <row r="7515" spans="1:4" ht="13.5" thickBot="1" x14ac:dyDescent="0.25"/>
    <row r="7516" spans="1:4" ht="18.75" thickBot="1" x14ac:dyDescent="0.3">
      <c r="A7516" s="28" t="s">
        <v>190</v>
      </c>
      <c r="B7516" s="29"/>
      <c r="C7516" s="29"/>
      <c r="D7516" s="30"/>
    </row>
    <row r="7517" spans="1:4" ht="18" x14ac:dyDescent="0.25">
      <c r="A7517" s="3"/>
      <c r="B7517" s="3"/>
      <c r="C7517" s="3"/>
      <c r="D7517" s="37"/>
    </row>
    <row r="7518" spans="1:4" x14ac:dyDescent="0.2">
      <c r="A7518" s="19" t="s">
        <v>105</v>
      </c>
      <c r="B7518" s="2"/>
      <c r="C7518" s="2"/>
    </row>
    <row r="7520" spans="1:4" x14ac:dyDescent="0.2">
      <c r="B7520" s="2" t="s">
        <v>119</v>
      </c>
      <c r="C7520" s="2" t="s">
        <v>91</v>
      </c>
      <c r="D7520" s="4">
        <v>1378850</v>
      </c>
    </row>
    <row r="7521" spans="1:4" x14ac:dyDescent="0.2">
      <c r="B7521" s="2"/>
      <c r="C7521" s="5" t="s">
        <v>120</v>
      </c>
      <c r="D7521" s="9">
        <f>SUM(D7520)</f>
        <v>1378850</v>
      </c>
    </row>
    <row r="7522" spans="1:4" x14ac:dyDescent="0.2">
      <c r="B7522" s="2"/>
      <c r="C7522" s="2"/>
    </row>
    <row r="7523" spans="1:4" x14ac:dyDescent="0.2">
      <c r="B7523" s="2" t="s">
        <v>29</v>
      </c>
      <c r="C7523" s="2" t="s">
        <v>30</v>
      </c>
      <c r="D7523" s="13">
        <v>36000</v>
      </c>
    </row>
    <row r="7524" spans="1:4" x14ac:dyDescent="0.2">
      <c r="B7524" s="2"/>
      <c r="C7524" s="5" t="s">
        <v>122</v>
      </c>
      <c r="D7524" s="9">
        <f>SUM(D7523:D7523)</f>
        <v>36000</v>
      </c>
    </row>
    <row r="7525" spans="1:4" x14ac:dyDescent="0.2">
      <c r="B7525" s="2"/>
      <c r="C7525" s="2"/>
    </row>
    <row r="7526" spans="1:4" x14ac:dyDescent="0.2">
      <c r="B7526" s="27" t="s">
        <v>114</v>
      </c>
      <c r="C7526" s="27"/>
      <c r="D7526" s="11">
        <f>+D7521+D7524</f>
        <v>1414850</v>
      </c>
    </row>
    <row r="7528" spans="1:4" x14ac:dyDescent="0.2">
      <c r="B7528" s="2"/>
      <c r="C7528" s="2"/>
    </row>
    <row r="7529" spans="1:4" x14ac:dyDescent="0.2">
      <c r="A7529" s="19" t="s">
        <v>106</v>
      </c>
      <c r="B7529" s="2"/>
      <c r="C7529" s="2"/>
    </row>
    <row r="7531" spans="1:4" x14ac:dyDescent="0.2">
      <c r="B7531" s="2" t="s">
        <v>119</v>
      </c>
      <c r="C7531" s="2" t="s">
        <v>91</v>
      </c>
      <c r="D7531" s="13">
        <v>16000</v>
      </c>
    </row>
    <row r="7532" spans="1:4" x14ac:dyDescent="0.2">
      <c r="B7532" s="2"/>
      <c r="C7532" s="5" t="s">
        <v>120</v>
      </c>
      <c r="D7532" s="9">
        <f>SUM(D7531)</f>
        <v>16000</v>
      </c>
    </row>
    <row r="7533" spans="1:4" x14ac:dyDescent="0.2">
      <c r="B7533" s="2"/>
      <c r="C7533" s="2"/>
    </row>
    <row r="7534" spans="1:4" x14ac:dyDescent="0.2">
      <c r="B7534" s="27" t="s">
        <v>113</v>
      </c>
      <c r="C7534" s="27"/>
      <c r="D7534" s="11">
        <f>+D7532</f>
        <v>16000</v>
      </c>
    </row>
    <row r="7535" spans="1:4" x14ac:dyDescent="0.2">
      <c r="B7535" s="25"/>
      <c r="C7535" s="25"/>
      <c r="D7535" s="23"/>
    </row>
    <row r="7537" spans="1:4" x14ac:dyDescent="0.2">
      <c r="A7537" s="10" t="s">
        <v>107</v>
      </c>
      <c r="B7537" s="2"/>
      <c r="C7537" s="2"/>
    </row>
    <row r="7539" spans="1:4" x14ac:dyDescent="0.2">
      <c r="B7539" s="2" t="s">
        <v>119</v>
      </c>
      <c r="C7539" s="2" t="s">
        <v>91</v>
      </c>
      <c r="D7539" s="13">
        <v>38000</v>
      </c>
    </row>
    <row r="7540" spans="1:4" x14ac:dyDescent="0.2">
      <c r="B7540" s="2"/>
      <c r="C7540" s="5" t="s">
        <v>120</v>
      </c>
      <c r="D7540" s="9">
        <f>SUM(D7539)</f>
        <v>38000</v>
      </c>
    </row>
    <row r="7542" spans="1:4" x14ac:dyDescent="0.2">
      <c r="B7542" s="27" t="s">
        <v>125</v>
      </c>
      <c r="C7542" s="27"/>
      <c r="D7542" s="11">
        <f>+D7540</f>
        <v>38000</v>
      </c>
    </row>
    <row r="7543" spans="1:4" x14ac:dyDescent="0.2">
      <c r="B7543" s="2"/>
      <c r="C7543" s="2"/>
    </row>
    <row r="7544" spans="1:4" x14ac:dyDescent="0.2">
      <c r="B7544" s="2"/>
      <c r="C7544" s="2"/>
    </row>
    <row r="7545" spans="1:4" x14ac:dyDescent="0.2">
      <c r="B7545" s="2"/>
      <c r="C7545" s="2"/>
    </row>
    <row r="7546" spans="1:4" x14ac:dyDescent="0.2">
      <c r="A7546" s="19" t="s">
        <v>108</v>
      </c>
      <c r="B7546" s="2"/>
      <c r="C7546" s="2"/>
    </row>
    <row r="7548" spans="1:4" x14ac:dyDescent="0.2">
      <c r="B7548" s="2" t="s">
        <v>119</v>
      </c>
      <c r="C7548" s="2" t="s">
        <v>91</v>
      </c>
      <c r="D7548" s="13">
        <v>47500</v>
      </c>
    </row>
    <row r="7549" spans="1:4" x14ac:dyDescent="0.2">
      <c r="B7549" s="2"/>
      <c r="C7549" s="5" t="s">
        <v>120</v>
      </c>
      <c r="D7549" s="9">
        <f>SUM(D7548)</f>
        <v>47500</v>
      </c>
    </row>
    <row r="7550" spans="1:4" x14ac:dyDescent="0.2">
      <c r="B7550" s="2"/>
      <c r="C7550" s="2"/>
    </row>
    <row r="7551" spans="1:4" x14ac:dyDescent="0.2">
      <c r="B7551" s="27" t="s">
        <v>126</v>
      </c>
      <c r="C7551" s="27"/>
      <c r="D7551" s="11">
        <f>+D7549</f>
        <v>47500</v>
      </c>
    </row>
    <row r="7553" spans="1:4" x14ac:dyDescent="0.2">
      <c r="B7553" s="2"/>
      <c r="C7553" s="2"/>
    </row>
    <row r="7554" spans="1:4" x14ac:dyDescent="0.2">
      <c r="A7554" s="19" t="s">
        <v>109</v>
      </c>
      <c r="B7554" s="2"/>
      <c r="C7554" s="2"/>
    </row>
    <row r="7556" spans="1:4" x14ac:dyDescent="0.2">
      <c r="B7556" s="2" t="s">
        <v>119</v>
      </c>
      <c r="C7556" s="2" t="s">
        <v>91</v>
      </c>
      <c r="D7556" s="13">
        <v>16000</v>
      </c>
    </row>
    <row r="7557" spans="1:4" x14ac:dyDescent="0.2">
      <c r="B7557" s="2"/>
      <c r="C7557" s="5" t="s">
        <v>120</v>
      </c>
      <c r="D7557" s="9">
        <f>SUM(D7556)</f>
        <v>16000</v>
      </c>
    </row>
    <row r="7558" spans="1:4" x14ac:dyDescent="0.2">
      <c r="B7558" s="2"/>
      <c r="C7558" s="2"/>
    </row>
    <row r="7559" spans="1:4" x14ac:dyDescent="0.2">
      <c r="B7559" s="27" t="s">
        <v>127</v>
      </c>
      <c r="C7559" s="27"/>
      <c r="D7559" s="11">
        <f>+D7557</f>
        <v>16000</v>
      </c>
    </row>
    <row r="7561" spans="1:4" x14ac:dyDescent="0.2">
      <c r="B7561" s="2"/>
      <c r="C7561" s="2"/>
    </row>
    <row r="7562" spans="1:4" x14ac:dyDescent="0.2">
      <c r="A7562" s="19" t="s">
        <v>111</v>
      </c>
      <c r="B7562" s="2"/>
      <c r="C7562" s="2"/>
    </row>
    <row r="7564" spans="1:4" x14ac:dyDescent="0.2">
      <c r="B7564" s="2" t="s">
        <v>119</v>
      </c>
      <c r="C7564" s="2" t="s">
        <v>91</v>
      </c>
      <c r="D7564" s="13">
        <v>25010</v>
      </c>
    </row>
    <row r="7565" spans="1:4" x14ac:dyDescent="0.2">
      <c r="B7565" s="2"/>
      <c r="C7565" s="5" t="s">
        <v>120</v>
      </c>
      <c r="D7565" s="9">
        <f>SUM(D7564)</f>
        <v>25010</v>
      </c>
    </row>
    <row r="7566" spans="1:4" x14ac:dyDescent="0.2">
      <c r="B7566" s="2"/>
      <c r="C7566" s="2"/>
    </row>
    <row r="7567" spans="1:4" x14ac:dyDescent="0.2">
      <c r="B7567" s="27" t="s">
        <v>129</v>
      </c>
      <c r="C7567" s="27"/>
      <c r="D7567" s="11">
        <f>+D7565</f>
        <v>25010</v>
      </c>
    </row>
    <row r="7568" spans="1:4" x14ac:dyDescent="0.2">
      <c r="B7568" s="25"/>
      <c r="C7568" s="25"/>
      <c r="D7568" s="23"/>
    </row>
    <row r="7570" spans="1:6" ht="16.5" thickBot="1" x14ac:dyDescent="0.3">
      <c r="B7570" s="31" t="s">
        <v>209</v>
      </c>
      <c r="C7570" s="31"/>
      <c r="D7570" s="6">
        <f>+D7526+D7534+D7551+D7559+D7567+D7542</f>
        <v>1557360</v>
      </c>
    </row>
    <row r="7571" spans="1:6" ht="13.5" thickTop="1" x14ac:dyDescent="0.2"/>
    <row r="7573" spans="1:6" ht="13.5" thickBot="1" x14ac:dyDescent="0.25">
      <c r="B7573" s="2"/>
      <c r="C7573" s="2"/>
    </row>
    <row r="7574" spans="1:6" ht="18.75" thickBot="1" x14ac:dyDescent="0.3">
      <c r="A7574" s="28" t="s">
        <v>229</v>
      </c>
      <c r="B7574" s="29"/>
      <c r="C7574" s="29"/>
      <c r="D7574" s="30"/>
    </row>
    <row r="7575" spans="1:6" ht="18" x14ac:dyDescent="0.25">
      <c r="A7575" s="3"/>
      <c r="B7575" s="3"/>
      <c r="C7575" s="25" t="s">
        <v>320</v>
      </c>
      <c r="D7575" s="37"/>
    </row>
    <row r="7576" spans="1:6" x14ac:dyDescent="0.2">
      <c r="A7576" s="10" t="s">
        <v>230</v>
      </c>
      <c r="B7576" s="2"/>
      <c r="C7576" s="2"/>
    </row>
    <row r="7578" spans="1:6" x14ac:dyDescent="0.2">
      <c r="B7578" s="2" t="s">
        <v>119</v>
      </c>
      <c r="C7578" s="2" t="s">
        <v>91</v>
      </c>
      <c r="D7578" s="4">
        <v>796078</v>
      </c>
    </row>
    <row r="7579" spans="1:6" x14ac:dyDescent="0.2">
      <c r="B7579" s="2"/>
      <c r="C7579" s="5" t="s">
        <v>120</v>
      </c>
      <c r="D7579" s="9">
        <f>SUM(D7578)</f>
        <v>796078</v>
      </c>
    </row>
    <row r="7580" spans="1:6" x14ac:dyDescent="0.2">
      <c r="B7580" s="2"/>
      <c r="C7580" s="2"/>
    </row>
    <row r="7581" spans="1:6" x14ac:dyDescent="0.2">
      <c r="B7581" s="2" t="s">
        <v>342</v>
      </c>
      <c r="C7581" s="2" t="s">
        <v>343</v>
      </c>
      <c r="D7581" s="9">
        <v>1760</v>
      </c>
    </row>
    <row r="7582" spans="1:6" x14ac:dyDescent="0.2">
      <c r="B7582" s="2" t="s">
        <v>11</v>
      </c>
      <c r="C7582" s="2" t="s">
        <v>12</v>
      </c>
      <c r="D7582" s="9">
        <v>3550</v>
      </c>
    </row>
    <row r="7583" spans="1:6" x14ac:dyDescent="0.2">
      <c r="B7583" s="2" t="s">
        <v>283</v>
      </c>
      <c r="C7583" s="2" t="s">
        <v>284</v>
      </c>
      <c r="D7583" s="13">
        <v>220200</v>
      </c>
    </row>
    <row r="7584" spans="1:6" x14ac:dyDescent="0.2">
      <c r="B7584" s="2"/>
      <c r="C7584" s="5" t="s">
        <v>121</v>
      </c>
      <c r="D7584" s="9">
        <f>SUM(D7581:D7583)</f>
        <v>225510</v>
      </c>
      <c r="E7584" s="12"/>
      <c r="F7584" s="12"/>
    </row>
    <row r="7585" spans="2:4" x14ac:dyDescent="0.2">
      <c r="B7585" s="2"/>
      <c r="C7585" s="2"/>
    </row>
    <row r="7586" spans="2:4" x14ac:dyDescent="0.2">
      <c r="B7586" s="2" t="s">
        <v>15</v>
      </c>
      <c r="C7586" s="2" t="s">
        <v>16</v>
      </c>
      <c r="D7586" s="9">
        <v>74650</v>
      </c>
    </row>
    <row r="7587" spans="2:4" x14ac:dyDescent="0.2">
      <c r="B7587" s="2" t="s">
        <v>17</v>
      </c>
      <c r="C7587" s="2" t="s">
        <v>18</v>
      </c>
      <c r="D7587" s="9">
        <v>2000</v>
      </c>
    </row>
    <row r="7588" spans="2:4" x14ac:dyDescent="0.2">
      <c r="B7588" s="2" t="s">
        <v>21</v>
      </c>
      <c r="C7588" s="2" t="s">
        <v>22</v>
      </c>
      <c r="D7588" s="9">
        <v>1500</v>
      </c>
    </row>
    <row r="7589" spans="2:4" x14ac:dyDescent="0.2">
      <c r="B7589" s="2" t="s">
        <v>23</v>
      </c>
      <c r="C7589" s="2" t="s">
        <v>24</v>
      </c>
      <c r="D7589" s="9">
        <v>1750</v>
      </c>
    </row>
    <row r="7590" spans="2:4" x14ac:dyDescent="0.2">
      <c r="B7590" s="2" t="s">
        <v>25</v>
      </c>
      <c r="C7590" s="2" t="s">
        <v>26</v>
      </c>
      <c r="D7590" s="9">
        <v>4500</v>
      </c>
    </row>
    <row r="7591" spans="2:4" x14ac:dyDescent="0.2">
      <c r="B7591" s="2" t="s">
        <v>29</v>
      </c>
      <c r="C7591" s="2" t="s">
        <v>30</v>
      </c>
      <c r="D7591" s="13">
        <v>65900</v>
      </c>
    </row>
    <row r="7592" spans="2:4" x14ac:dyDescent="0.2">
      <c r="B7592" s="2"/>
      <c r="C7592" s="5" t="s">
        <v>122</v>
      </c>
      <c r="D7592" s="9">
        <f>SUM(D7586:D7591)</f>
        <v>150300</v>
      </c>
    </row>
    <row r="7593" spans="2:4" x14ac:dyDescent="0.2">
      <c r="B7593" s="2"/>
      <c r="C7593" s="2"/>
    </row>
    <row r="7594" spans="2:4" x14ac:dyDescent="0.2">
      <c r="B7594" s="2" t="s">
        <v>31</v>
      </c>
      <c r="C7594" s="2" t="s">
        <v>32</v>
      </c>
      <c r="D7594" s="9">
        <v>15000</v>
      </c>
    </row>
    <row r="7595" spans="2:4" x14ac:dyDescent="0.2">
      <c r="B7595" s="2" t="s">
        <v>40</v>
      </c>
      <c r="C7595" s="2" t="s">
        <v>41</v>
      </c>
      <c r="D7595" s="9">
        <v>30890</v>
      </c>
    </row>
    <row r="7596" spans="2:4" x14ac:dyDescent="0.2">
      <c r="B7596" s="2" t="s">
        <v>42</v>
      </c>
      <c r="C7596" s="2" t="s">
        <v>43</v>
      </c>
      <c r="D7596" s="9">
        <v>2000</v>
      </c>
    </row>
    <row r="7597" spans="2:4" x14ac:dyDescent="0.2">
      <c r="B7597" s="2" t="s">
        <v>44</v>
      </c>
      <c r="C7597" s="2" t="s">
        <v>39</v>
      </c>
      <c r="D7597" s="9">
        <v>3500</v>
      </c>
    </row>
    <row r="7598" spans="2:4" x14ac:dyDescent="0.2">
      <c r="B7598" s="2" t="s">
        <v>45</v>
      </c>
      <c r="C7598" s="2" t="s">
        <v>46</v>
      </c>
      <c r="D7598" s="13">
        <v>22150</v>
      </c>
    </row>
    <row r="7599" spans="2:4" x14ac:dyDescent="0.2">
      <c r="B7599" s="2"/>
      <c r="C7599" s="5" t="s">
        <v>123</v>
      </c>
      <c r="D7599" s="9">
        <f>SUM(D7594:D7598)</f>
        <v>73540</v>
      </c>
    </row>
    <row r="7600" spans="2:4" x14ac:dyDescent="0.2">
      <c r="B7600" s="2"/>
      <c r="C7600" s="2"/>
    </row>
    <row r="7601" spans="1:4" x14ac:dyDescent="0.2">
      <c r="B7601" s="27" t="s">
        <v>231</v>
      </c>
      <c r="C7601" s="27"/>
      <c r="D7601" s="11">
        <f>+D7579+D7584+D7592+D7599</f>
        <v>1245428</v>
      </c>
    </row>
    <row r="7602" spans="1:4" x14ac:dyDescent="0.2">
      <c r="B7602" s="25"/>
      <c r="C7602" s="25"/>
      <c r="D7602" s="23"/>
    </row>
    <row r="7603" spans="1:4" x14ac:dyDescent="0.2">
      <c r="B7603" s="25"/>
      <c r="C7603" s="25"/>
      <c r="D7603" s="23"/>
    </row>
    <row r="7604" spans="1:4" x14ac:dyDescent="0.2">
      <c r="A7604" s="19" t="s">
        <v>102</v>
      </c>
      <c r="B7604" s="2"/>
      <c r="C7604" s="2"/>
    </row>
    <row r="7606" spans="1:4" x14ac:dyDescent="0.2">
      <c r="B7606" s="2" t="s">
        <v>7</v>
      </c>
      <c r="C7606" s="2" t="s">
        <v>8</v>
      </c>
      <c r="D7606" s="13">
        <v>1000</v>
      </c>
    </row>
    <row r="7607" spans="1:4" x14ac:dyDescent="0.2">
      <c r="B7607" s="2"/>
      <c r="C7607" s="5" t="s">
        <v>121</v>
      </c>
      <c r="D7607" s="9">
        <f>SUM(D7606)</f>
        <v>1000</v>
      </c>
    </row>
    <row r="7608" spans="1:4" x14ac:dyDescent="0.2">
      <c r="B7608" s="2"/>
      <c r="C7608" s="2"/>
    </row>
    <row r="7609" spans="1:4" x14ac:dyDescent="0.2">
      <c r="B7609" s="27" t="s">
        <v>131</v>
      </c>
      <c r="C7609" s="27"/>
      <c r="D7609" s="11">
        <f>+D7607</f>
        <v>1000</v>
      </c>
    </row>
    <row r="7610" spans="1:4" x14ac:dyDescent="0.2">
      <c r="B7610" s="25"/>
      <c r="C7610" s="25"/>
      <c r="D7610" s="23"/>
    </row>
    <row r="7611" spans="1:4" x14ac:dyDescent="0.2">
      <c r="B7611" s="25"/>
      <c r="C7611" s="25"/>
      <c r="D7611" s="23"/>
    </row>
    <row r="7612" spans="1:4" ht="16.5" thickBot="1" x14ac:dyDescent="0.3">
      <c r="B7612" s="31" t="s">
        <v>236</v>
      </c>
      <c r="C7612" s="31"/>
      <c r="D7612" s="6">
        <f>+D7601+D7609</f>
        <v>1246428</v>
      </c>
    </row>
    <row r="7613" spans="1:4" ht="13.5" thickTop="1" x14ac:dyDescent="0.2"/>
    <row r="7614" spans="1:4" ht="13.5" thickBot="1" x14ac:dyDescent="0.25">
      <c r="B7614" s="2"/>
      <c r="C7614" s="2"/>
    </row>
    <row r="7615" spans="1:4" ht="18.75" thickBot="1" x14ac:dyDescent="0.3">
      <c r="A7615" s="28" t="s">
        <v>235</v>
      </c>
      <c r="B7615" s="29"/>
      <c r="C7615" s="29"/>
      <c r="D7615" s="30"/>
    </row>
    <row r="7616" spans="1:4" ht="18" x14ac:dyDescent="0.25">
      <c r="A7616" s="3"/>
      <c r="B7616" s="3"/>
      <c r="C7616" s="3"/>
      <c r="D7616" s="37"/>
    </row>
    <row r="7617" spans="1:6" x14ac:dyDescent="0.2">
      <c r="A7617" s="10" t="s">
        <v>230</v>
      </c>
      <c r="B7617" s="2"/>
      <c r="C7617" s="2"/>
    </row>
    <row r="7619" spans="1:6" x14ac:dyDescent="0.2">
      <c r="B7619" s="2" t="s">
        <v>283</v>
      </c>
      <c r="C7619" s="2" t="s">
        <v>284</v>
      </c>
      <c r="D7619" s="4">
        <v>625</v>
      </c>
    </row>
    <row r="7620" spans="1:6" x14ac:dyDescent="0.2">
      <c r="B7620" s="2"/>
      <c r="C7620" s="5" t="s">
        <v>121</v>
      </c>
      <c r="D7620" s="9">
        <f>SUM(D7619:D7619)</f>
        <v>625</v>
      </c>
      <c r="E7620" s="12"/>
      <c r="F7620" s="12"/>
    </row>
    <row r="7621" spans="1:6" x14ac:dyDescent="0.2">
      <c r="B7621" s="2"/>
      <c r="C7621" s="2"/>
    </row>
    <row r="7622" spans="1:6" x14ac:dyDescent="0.2">
      <c r="B7622" s="2" t="s">
        <v>25</v>
      </c>
      <c r="C7622" s="2" t="s">
        <v>26</v>
      </c>
      <c r="D7622" s="9">
        <v>1000</v>
      </c>
    </row>
    <row r="7623" spans="1:6" x14ac:dyDescent="0.2">
      <c r="B7623" s="2" t="s">
        <v>29</v>
      </c>
      <c r="C7623" s="2" t="s">
        <v>30</v>
      </c>
      <c r="D7623" s="13">
        <v>3500</v>
      </c>
    </row>
    <row r="7624" spans="1:6" x14ac:dyDescent="0.2">
      <c r="B7624" s="2"/>
      <c r="C7624" s="5" t="s">
        <v>122</v>
      </c>
      <c r="D7624" s="9">
        <f>SUM(D7622:D7623)</f>
        <v>4500</v>
      </c>
    </row>
    <row r="7625" spans="1:6" x14ac:dyDescent="0.2">
      <c r="B7625" s="2"/>
      <c r="C7625" s="2"/>
    </row>
    <row r="7626" spans="1:6" x14ac:dyDescent="0.2">
      <c r="B7626" s="2" t="s">
        <v>35</v>
      </c>
      <c r="C7626" s="2" t="s">
        <v>36</v>
      </c>
      <c r="D7626" s="9">
        <v>1500</v>
      </c>
    </row>
    <row r="7627" spans="1:6" x14ac:dyDescent="0.2">
      <c r="B7627" s="2" t="s">
        <v>83</v>
      </c>
      <c r="C7627" s="2" t="s">
        <v>84</v>
      </c>
      <c r="D7627" s="9">
        <v>70775</v>
      </c>
    </row>
    <row r="7628" spans="1:6" x14ac:dyDescent="0.2">
      <c r="B7628" s="2" t="s">
        <v>40</v>
      </c>
      <c r="C7628" s="2" t="s">
        <v>41</v>
      </c>
      <c r="D7628" s="9">
        <v>1500</v>
      </c>
    </row>
    <row r="7629" spans="1:6" x14ac:dyDescent="0.2">
      <c r="B7629" s="2" t="s">
        <v>42</v>
      </c>
      <c r="C7629" s="2" t="s">
        <v>280</v>
      </c>
      <c r="D7629" s="9">
        <v>500</v>
      </c>
    </row>
    <row r="7630" spans="1:6" x14ac:dyDescent="0.2">
      <c r="B7630" s="2" t="s">
        <v>44</v>
      </c>
      <c r="C7630" s="2" t="s">
        <v>39</v>
      </c>
      <c r="D7630" s="9">
        <v>4000</v>
      </c>
    </row>
    <row r="7631" spans="1:6" x14ac:dyDescent="0.2">
      <c r="B7631" s="2" t="s">
        <v>45</v>
      </c>
      <c r="C7631" s="2" t="s">
        <v>46</v>
      </c>
      <c r="D7631" s="13">
        <v>2000</v>
      </c>
    </row>
    <row r="7632" spans="1:6" x14ac:dyDescent="0.2">
      <c r="B7632" s="2"/>
      <c r="C7632" s="5" t="s">
        <v>123</v>
      </c>
      <c r="D7632" s="9">
        <f>SUM(D7626:D7631)</f>
        <v>80275</v>
      </c>
    </row>
    <row r="7633" spans="1:4" x14ac:dyDescent="0.2">
      <c r="B7633" s="2"/>
      <c r="C7633" s="2"/>
    </row>
    <row r="7634" spans="1:4" x14ac:dyDescent="0.2">
      <c r="B7634" s="27" t="s">
        <v>231</v>
      </c>
      <c r="C7634" s="27"/>
      <c r="D7634" s="11">
        <f>+D7620+D7624+D7632</f>
        <v>85400</v>
      </c>
    </row>
    <row r="7637" spans="1:4" ht="16.5" thickBot="1" x14ac:dyDescent="0.3">
      <c r="B7637" s="31" t="s">
        <v>237</v>
      </c>
      <c r="C7637" s="31"/>
      <c r="D7637" s="6">
        <f>+D7634</f>
        <v>85400</v>
      </c>
    </row>
    <row r="7638" spans="1:4" ht="13.5" thickTop="1" x14ac:dyDescent="0.2">
      <c r="D7638" s="17"/>
    </row>
    <row r="7639" spans="1:4" ht="13.5" thickBot="1" x14ac:dyDescent="0.25">
      <c r="B7639" s="2"/>
      <c r="C7639" s="2"/>
    </row>
    <row r="7640" spans="1:4" ht="18.75" thickBot="1" x14ac:dyDescent="0.3">
      <c r="A7640" s="28" t="s">
        <v>291</v>
      </c>
      <c r="B7640" s="29"/>
      <c r="C7640" s="29"/>
      <c r="D7640" s="30"/>
    </row>
    <row r="7641" spans="1:4" ht="18" x14ac:dyDescent="0.25">
      <c r="A7641" s="3"/>
      <c r="B7641" s="3"/>
      <c r="C7641" s="3"/>
      <c r="D7641" s="37"/>
    </row>
    <row r="7642" spans="1:4" x14ac:dyDescent="0.2">
      <c r="A7642" s="10" t="s">
        <v>243</v>
      </c>
      <c r="B7642" s="2"/>
      <c r="C7642" s="2"/>
    </row>
    <row r="7644" spans="1:4" x14ac:dyDescent="0.2">
      <c r="B7644" s="2" t="s">
        <v>85</v>
      </c>
      <c r="C7644" s="2" t="s">
        <v>86</v>
      </c>
      <c r="D7644" s="4">
        <v>4150000</v>
      </c>
    </row>
    <row r="7645" spans="1:4" x14ac:dyDescent="0.2">
      <c r="B7645" s="2"/>
      <c r="C7645" s="5" t="s">
        <v>121</v>
      </c>
      <c r="D7645" s="9">
        <f>SUM(D7644)</f>
        <v>4150000</v>
      </c>
    </row>
    <row r="7646" spans="1:4" x14ac:dyDescent="0.2">
      <c r="B7646" s="2"/>
      <c r="C7646" s="2"/>
    </row>
    <row r="7647" spans="1:4" x14ac:dyDescent="0.2">
      <c r="B7647" s="27" t="s">
        <v>242</v>
      </c>
      <c r="C7647" s="27"/>
      <c r="D7647" s="11">
        <f>+D7645</f>
        <v>4150000</v>
      </c>
    </row>
    <row r="7649" spans="1:4" ht="16.5" thickBot="1" x14ac:dyDescent="0.3">
      <c r="B7649" s="31" t="s">
        <v>292</v>
      </c>
      <c r="C7649" s="31"/>
      <c r="D7649" s="6">
        <f>+D7647</f>
        <v>4150000</v>
      </c>
    </row>
    <row r="7650" spans="1:4" ht="13.5" thickTop="1" x14ac:dyDescent="0.2">
      <c r="B7650" s="2"/>
      <c r="C7650" s="2"/>
    </row>
    <row r="7651" spans="1:4" ht="13.5" thickBot="1" x14ac:dyDescent="0.25">
      <c r="B7651" s="2"/>
      <c r="C7651" s="2"/>
    </row>
    <row r="7652" spans="1:4" ht="18.75" thickBot="1" x14ac:dyDescent="0.3">
      <c r="A7652" s="28" t="s">
        <v>341</v>
      </c>
      <c r="B7652" s="29"/>
      <c r="C7652" s="29"/>
      <c r="D7652" s="30"/>
    </row>
    <row r="7653" spans="1:4" ht="18" x14ac:dyDescent="0.25">
      <c r="A7653" s="3"/>
      <c r="B7653" s="3"/>
      <c r="C7653" s="3"/>
      <c r="D7653" s="37"/>
    </row>
    <row r="7654" spans="1:4" x14ac:dyDescent="0.2">
      <c r="A7654" s="10" t="s">
        <v>230</v>
      </c>
      <c r="B7654" s="2"/>
      <c r="C7654" s="2"/>
    </row>
    <row r="7656" spans="1:4" x14ac:dyDescent="0.2">
      <c r="B7656" s="2" t="s">
        <v>119</v>
      </c>
      <c r="C7656" s="2" t="s">
        <v>91</v>
      </c>
      <c r="D7656" s="4">
        <v>1500</v>
      </c>
    </row>
    <row r="7657" spans="1:4" x14ac:dyDescent="0.2">
      <c r="B7657" s="2"/>
      <c r="C7657" s="5" t="s">
        <v>120</v>
      </c>
      <c r="D7657" s="9">
        <f>+D7656</f>
        <v>1500</v>
      </c>
    </row>
    <row r="7658" spans="1:4" x14ac:dyDescent="0.2">
      <c r="B7658" s="2"/>
      <c r="C7658" s="5"/>
    </row>
    <row r="7659" spans="1:4" x14ac:dyDescent="0.2">
      <c r="B7659" s="27" t="s">
        <v>231</v>
      </c>
      <c r="C7659" s="27"/>
      <c r="D7659" s="11">
        <f>+D7657</f>
        <v>1500</v>
      </c>
    </row>
    <row r="7660" spans="1:4" x14ac:dyDescent="0.2">
      <c r="B7660" s="25"/>
      <c r="C7660" s="25"/>
      <c r="D7660" s="23"/>
    </row>
    <row r="7661" spans="1:4" x14ac:dyDescent="0.2">
      <c r="B7661" s="25"/>
      <c r="C7661" s="25"/>
      <c r="D7661" s="23"/>
    </row>
    <row r="7662" spans="1:4" x14ac:dyDescent="0.2">
      <c r="A7662" s="10" t="s">
        <v>102</v>
      </c>
      <c r="B7662" s="2"/>
      <c r="C7662" s="2"/>
    </row>
    <row r="7664" spans="1:4" x14ac:dyDescent="0.2">
      <c r="B7664" s="2" t="s">
        <v>119</v>
      </c>
      <c r="C7664" s="2" t="s">
        <v>91</v>
      </c>
      <c r="D7664" s="13">
        <v>254392</v>
      </c>
    </row>
    <row r="7665" spans="2:4" x14ac:dyDescent="0.2">
      <c r="B7665" s="2"/>
      <c r="C7665" s="5" t="s">
        <v>120</v>
      </c>
      <c r="D7665" s="9">
        <f>SUM(D7664)</f>
        <v>254392</v>
      </c>
    </row>
    <row r="7666" spans="2:4" x14ac:dyDescent="0.2">
      <c r="B7666" s="2"/>
      <c r="C7666" s="5"/>
    </row>
    <row r="7667" spans="2:4" x14ac:dyDescent="0.2">
      <c r="B7667" s="2" t="s">
        <v>283</v>
      </c>
      <c r="C7667" s="2" t="s">
        <v>284</v>
      </c>
      <c r="D7667" s="13">
        <v>3500</v>
      </c>
    </row>
    <row r="7668" spans="2:4" x14ac:dyDescent="0.2">
      <c r="B7668" s="2"/>
      <c r="C7668" s="5" t="s">
        <v>121</v>
      </c>
      <c r="D7668" s="9">
        <f>+D7667</f>
        <v>3500</v>
      </c>
    </row>
    <row r="7669" spans="2:4" x14ac:dyDescent="0.2">
      <c r="B7669" s="2"/>
      <c r="C7669" s="5"/>
    </row>
    <row r="7670" spans="2:4" x14ac:dyDescent="0.2">
      <c r="B7670" s="2" t="s">
        <v>15</v>
      </c>
      <c r="C7670" s="7" t="s">
        <v>16</v>
      </c>
      <c r="D7670" s="9">
        <v>4500</v>
      </c>
    </row>
    <row r="7671" spans="2:4" x14ac:dyDescent="0.2">
      <c r="B7671" s="2" t="s">
        <v>17</v>
      </c>
      <c r="C7671" s="7" t="s">
        <v>18</v>
      </c>
      <c r="D7671" s="9">
        <v>1500</v>
      </c>
    </row>
    <row r="7672" spans="2:4" x14ac:dyDescent="0.2">
      <c r="B7672" s="2" t="s">
        <v>25</v>
      </c>
      <c r="C7672" s="7" t="s">
        <v>26</v>
      </c>
      <c r="D7672" s="9">
        <v>1000</v>
      </c>
    </row>
    <row r="7673" spans="2:4" x14ac:dyDescent="0.2">
      <c r="B7673" s="2" t="s">
        <v>29</v>
      </c>
      <c r="C7673" s="2" t="s">
        <v>30</v>
      </c>
      <c r="D7673" s="13">
        <v>61500</v>
      </c>
    </row>
    <row r="7674" spans="2:4" x14ac:dyDescent="0.2">
      <c r="B7674" s="2"/>
      <c r="C7674" s="5" t="s">
        <v>122</v>
      </c>
      <c r="D7674" s="9">
        <f>SUM(D7670:D7673)</f>
        <v>68500</v>
      </c>
    </row>
    <row r="7675" spans="2:4" x14ac:dyDescent="0.2">
      <c r="B7675" s="2"/>
      <c r="C7675" s="5"/>
    </row>
    <row r="7676" spans="2:4" x14ac:dyDescent="0.2">
      <c r="B7676" s="2" t="s">
        <v>31</v>
      </c>
      <c r="C7676" s="2" t="s">
        <v>32</v>
      </c>
      <c r="D7676" s="9">
        <v>3500</v>
      </c>
    </row>
    <row r="7677" spans="2:4" x14ac:dyDescent="0.2">
      <c r="B7677" s="2" t="s">
        <v>40</v>
      </c>
      <c r="C7677" s="2" t="s">
        <v>41</v>
      </c>
      <c r="D7677" s="9">
        <v>500</v>
      </c>
    </row>
    <row r="7678" spans="2:4" x14ac:dyDescent="0.2">
      <c r="B7678" s="2" t="s">
        <v>45</v>
      </c>
      <c r="C7678" s="2" t="s">
        <v>316</v>
      </c>
      <c r="D7678" s="13">
        <v>1000</v>
      </c>
    </row>
    <row r="7679" spans="2:4" x14ac:dyDescent="0.2">
      <c r="B7679" s="2"/>
      <c r="C7679" s="5" t="s">
        <v>123</v>
      </c>
      <c r="D7679" s="9">
        <f>SUM(D7676:D7678)</f>
        <v>5000</v>
      </c>
    </row>
    <row r="7680" spans="2:4" x14ac:dyDescent="0.2">
      <c r="B7680" s="2"/>
      <c r="C7680" s="2"/>
    </row>
    <row r="7681" spans="1:5" x14ac:dyDescent="0.2">
      <c r="B7681" s="27" t="s">
        <v>131</v>
      </c>
      <c r="C7681" s="27"/>
      <c r="D7681" s="11">
        <f>+D7665+D7668+D7674+D7679</f>
        <v>331392</v>
      </c>
    </row>
    <row r="7683" spans="1:5" ht="16.5" thickBot="1" x14ac:dyDescent="0.3">
      <c r="B7683" s="31" t="s">
        <v>348</v>
      </c>
      <c r="C7683" s="31"/>
      <c r="D7683" s="6">
        <f>+D7681+D7659</f>
        <v>332892</v>
      </c>
    </row>
    <row r="7684" spans="1:5" ht="13.5" thickTop="1" x14ac:dyDescent="0.2"/>
    <row r="7685" spans="1:5" ht="13.5" thickBot="1" x14ac:dyDescent="0.25">
      <c r="B7685" s="2"/>
      <c r="C7685" s="2"/>
    </row>
    <row r="7686" spans="1:5" ht="18.75" thickBot="1" x14ac:dyDescent="0.3">
      <c r="A7686" s="28" t="s">
        <v>234</v>
      </c>
      <c r="B7686" s="29"/>
      <c r="C7686" s="29"/>
      <c r="D7686" s="30"/>
    </row>
    <row r="7687" spans="1:5" ht="18" x14ac:dyDescent="0.25">
      <c r="A7687" s="3"/>
      <c r="B7687" s="3"/>
      <c r="C7687" s="3"/>
      <c r="D7687" s="37"/>
    </row>
    <row r="7688" spans="1:5" x14ac:dyDescent="0.2">
      <c r="A7688" s="10" t="s">
        <v>230</v>
      </c>
      <c r="B7688" s="2"/>
      <c r="C7688" s="2"/>
    </row>
    <row r="7690" spans="1:5" x14ac:dyDescent="0.2">
      <c r="B7690" s="2" t="s">
        <v>119</v>
      </c>
      <c r="C7690" s="2" t="s">
        <v>91</v>
      </c>
      <c r="D7690" s="4">
        <v>444864</v>
      </c>
    </row>
    <row r="7691" spans="1:5" x14ac:dyDescent="0.2">
      <c r="B7691" s="2"/>
      <c r="C7691" s="5" t="s">
        <v>120</v>
      </c>
      <c r="D7691" s="9">
        <f>SUM(D7690)</f>
        <v>444864</v>
      </c>
    </row>
    <row r="7692" spans="1:5" x14ac:dyDescent="0.2">
      <c r="B7692" s="2"/>
      <c r="C7692" s="2"/>
    </row>
    <row r="7693" spans="1:5" x14ac:dyDescent="0.2">
      <c r="B7693" s="2" t="s">
        <v>75</v>
      </c>
      <c r="C7693" s="2" t="s">
        <v>76</v>
      </c>
      <c r="D7693" s="9">
        <v>70700</v>
      </c>
    </row>
    <row r="7694" spans="1:5" x14ac:dyDescent="0.2">
      <c r="B7694" s="2" t="s">
        <v>5</v>
      </c>
      <c r="C7694" s="2" t="s">
        <v>6</v>
      </c>
      <c r="D7694" s="9">
        <v>500</v>
      </c>
    </row>
    <row r="7695" spans="1:5" x14ac:dyDescent="0.2">
      <c r="B7695" s="2" t="s">
        <v>283</v>
      </c>
      <c r="C7695" s="2" t="s">
        <v>284</v>
      </c>
      <c r="D7695" s="13">
        <v>25000</v>
      </c>
    </row>
    <row r="7696" spans="1:5" x14ac:dyDescent="0.2">
      <c r="B7696" s="2"/>
      <c r="C7696" s="5" t="s">
        <v>121</v>
      </c>
      <c r="D7696" s="9">
        <f>SUM(D7693:D7695)</f>
        <v>96200</v>
      </c>
      <c r="E7696" s="12"/>
    </row>
    <row r="7697" spans="2:4" x14ac:dyDescent="0.2">
      <c r="B7697" s="2"/>
      <c r="C7697" s="2"/>
    </row>
    <row r="7698" spans="2:4" x14ac:dyDescent="0.2">
      <c r="B7698" s="2" t="s">
        <v>15</v>
      </c>
      <c r="C7698" s="2" t="s">
        <v>16</v>
      </c>
      <c r="D7698" s="9">
        <v>1500</v>
      </c>
    </row>
    <row r="7699" spans="2:4" x14ac:dyDescent="0.2">
      <c r="B7699" s="2" t="s">
        <v>23</v>
      </c>
      <c r="C7699" s="2" t="s">
        <v>24</v>
      </c>
      <c r="D7699" s="9">
        <v>500</v>
      </c>
    </row>
    <row r="7700" spans="2:4" x14ac:dyDescent="0.2">
      <c r="B7700" s="2" t="s">
        <v>29</v>
      </c>
      <c r="C7700" s="2" t="s">
        <v>30</v>
      </c>
      <c r="D7700" s="13">
        <v>1500</v>
      </c>
    </row>
    <row r="7701" spans="2:4" x14ac:dyDescent="0.2">
      <c r="B7701" s="2"/>
      <c r="C7701" s="5" t="s">
        <v>122</v>
      </c>
      <c r="D7701" s="9">
        <f>SUM(D7698:D7700)</f>
        <v>3500</v>
      </c>
    </row>
    <row r="7702" spans="2:4" x14ac:dyDescent="0.2">
      <c r="B7702" s="2"/>
      <c r="C7702" s="2"/>
    </row>
    <row r="7703" spans="2:4" x14ac:dyDescent="0.2">
      <c r="B7703" s="2" t="s">
        <v>31</v>
      </c>
      <c r="C7703" s="2" t="s">
        <v>32</v>
      </c>
      <c r="D7703" s="9">
        <v>2500</v>
      </c>
    </row>
    <row r="7704" spans="2:4" x14ac:dyDescent="0.2">
      <c r="B7704" s="2" t="s">
        <v>37</v>
      </c>
      <c r="C7704" s="2" t="s">
        <v>38</v>
      </c>
      <c r="D7704" s="9">
        <v>2000</v>
      </c>
    </row>
    <row r="7705" spans="2:4" x14ac:dyDescent="0.2">
      <c r="B7705" s="2" t="s">
        <v>318</v>
      </c>
      <c r="C7705" s="2" t="s">
        <v>319</v>
      </c>
      <c r="D7705" s="9">
        <v>2000</v>
      </c>
    </row>
    <row r="7706" spans="2:4" x14ac:dyDescent="0.2">
      <c r="B7706" s="2" t="s">
        <v>40</v>
      </c>
      <c r="C7706" s="2" t="s">
        <v>41</v>
      </c>
      <c r="D7706" s="9">
        <v>15000</v>
      </c>
    </row>
    <row r="7707" spans="2:4" x14ac:dyDescent="0.2">
      <c r="B7707" s="2" t="s">
        <v>42</v>
      </c>
      <c r="C7707" s="2" t="s">
        <v>43</v>
      </c>
      <c r="D7707" s="9">
        <v>1000</v>
      </c>
    </row>
    <row r="7708" spans="2:4" x14ac:dyDescent="0.2">
      <c r="B7708" s="2" t="s">
        <v>45</v>
      </c>
      <c r="C7708" s="2" t="s">
        <v>46</v>
      </c>
      <c r="D7708" s="13">
        <v>1000</v>
      </c>
    </row>
    <row r="7709" spans="2:4" x14ac:dyDescent="0.2">
      <c r="B7709" s="2"/>
      <c r="C7709" s="5" t="s">
        <v>123</v>
      </c>
      <c r="D7709" s="9">
        <f>SUM(D7703:D7708)</f>
        <v>23500</v>
      </c>
    </row>
    <row r="7710" spans="2:4" x14ac:dyDescent="0.2">
      <c r="B7710" s="2"/>
      <c r="C7710" s="2"/>
    </row>
    <row r="7711" spans="2:4" x14ac:dyDescent="0.2">
      <c r="B7711" s="27" t="s">
        <v>231</v>
      </c>
      <c r="C7711" s="27"/>
      <c r="D7711" s="11">
        <f>+D7691+D7696+D7701+D7709</f>
        <v>568064</v>
      </c>
    </row>
    <row r="7713" spans="1:4" ht="16.5" thickBot="1" x14ac:dyDescent="0.3">
      <c r="B7713" s="31" t="s">
        <v>241</v>
      </c>
      <c r="C7713" s="31"/>
      <c r="D7713" s="6">
        <f>+D7711</f>
        <v>568064</v>
      </c>
    </row>
    <row r="7714" spans="1:4" ht="13.5" thickTop="1" x14ac:dyDescent="0.2"/>
    <row r="7715" spans="1:4" ht="13.5" thickBot="1" x14ac:dyDescent="0.25">
      <c r="B7715" s="2"/>
      <c r="C7715" s="2"/>
    </row>
    <row r="7716" spans="1:4" ht="18.75" thickBot="1" x14ac:dyDescent="0.3">
      <c r="A7716" s="28" t="s">
        <v>302</v>
      </c>
      <c r="B7716" s="29"/>
      <c r="C7716" s="29"/>
      <c r="D7716" s="30"/>
    </row>
    <row r="7717" spans="1:4" ht="18" x14ac:dyDescent="0.25">
      <c r="A7717" s="3"/>
      <c r="B7717" s="3"/>
      <c r="C7717" s="3"/>
      <c r="D7717" s="37"/>
    </row>
    <row r="7718" spans="1:4" x14ac:dyDescent="0.2">
      <c r="A7718" s="10" t="s">
        <v>105</v>
      </c>
      <c r="B7718" s="2"/>
      <c r="C7718" s="2"/>
    </row>
    <row r="7720" spans="1:4" x14ac:dyDescent="0.2">
      <c r="B7720" s="2" t="s">
        <v>29</v>
      </c>
      <c r="C7720" s="2" t="s">
        <v>30</v>
      </c>
      <c r="D7720" s="4">
        <v>25000</v>
      </c>
    </row>
    <row r="7721" spans="1:4" x14ac:dyDescent="0.2">
      <c r="B7721" s="2"/>
      <c r="C7721" s="5" t="s">
        <v>122</v>
      </c>
      <c r="D7721" s="9">
        <f>SUM(D7720:D7720)</f>
        <v>25000</v>
      </c>
    </row>
    <row r="7722" spans="1:4" x14ac:dyDescent="0.2">
      <c r="B7722" s="2"/>
      <c r="C7722" s="2"/>
    </row>
    <row r="7723" spans="1:4" x14ac:dyDescent="0.2">
      <c r="B7723" s="27" t="s">
        <v>231</v>
      </c>
      <c r="C7723" s="27"/>
      <c r="D7723" s="11">
        <f>+D7721</f>
        <v>25000</v>
      </c>
    </row>
    <row r="7724" spans="1:4" x14ac:dyDescent="0.2">
      <c r="A7724" s="10"/>
      <c r="B7724" s="2"/>
      <c r="C7724" s="2"/>
    </row>
    <row r="7725" spans="1:4" x14ac:dyDescent="0.2">
      <c r="A7725" s="10"/>
      <c r="B7725" s="2"/>
      <c r="C7725" s="2"/>
    </row>
    <row r="7726" spans="1:4" x14ac:dyDescent="0.2">
      <c r="A7726" s="10" t="s">
        <v>230</v>
      </c>
      <c r="B7726" s="2"/>
      <c r="C7726" s="2"/>
    </row>
    <row r="7728" spans="1:4" x14ac:dyDescent="0.2">
      <c r="B7728" s="2" t="s">
        <v>119</v>
      </c>
      <c r="C7728" s="2" t="s">
        <v>91</v>
      </c>
      <c r="D7728" s="38">
        <v>286629</v>
      </c>
    </row>
    <row r="7729" spans="2:4" x14ac:dyDescent="0.2">
      <c r="B7729" s="2"/>
      <c r="C7729" s="5" t="s">
        <v>120</v>
      </c>
      <c r="D7729" s="9">
        <f>SUM(D7728)</f>
        <v>286629</v>
      </c>
    </row>
    <row r="7730" spans="2:4" x14ac:dyDescent="0.2">
      <c r="B7730" s="2"/>
      <c r="C7730" s="2"/>
    </row>
    <row r="7731" spans="2:4" x14ac:dyDescent="0.2">
      <c r="B7731" s="2" t="s">
        <v>294</v>
      </c>
      <c r="C7731" s="2" t="s">
        <v>295</v>
      </c>
      <c r="D7731" s="9">
        <v>7500</v>
      </c>
    </row>
    <row r="7732" spans="2:4" x14ac:dyDescent="0.2">
      <c r="B7732" s="2" t="s">
        <v>283</v>
      </c>
      <c r="C7732" s="2" t="s">
        <v>284</v>
      </c>
      <c r="D7732" s="13">
        <v>500</v>
      </c>
    </row>
    <row r="7733" spans="2:4" x14ac:dyDescent="0.2">
      <c r="B7733" s="2"/>
      <c r="C7733" s="5" t="s">
        <v>121</v>
      </c>
      <c r="D7733" s="9">
        <f>SUM(D7730:D7732)</f>
        <v>8000</v>
      </c>
    </row>
    <row r="7734" spans="2:4" x14ac:dyDescent="0.2">
      <c r="B7734" s="2"/>
      <c r="C7734" s="2"/>
    </row>
    <row r="7735" spans="2:4" x14ac:dyDescent="0.2">
      <c r="B7735" s="2" t="s">
        <v>15</v>
      </c>
      <c r="C7735" s="2" t="s">
        <v>16</v>
      </c>
      <c r="D7735" s="9">
        <v>800</v>
      </c>
    </row>
    <row r="7736" spans="2:4" x14ac:dyDescent="0.2">
      <c r="B7736" s="2" t="s">
        <v>17</v>
      </c>
      <c r="C7736" s="2" t="s">
        <v>18</v>
      </c>
      <c r="D7736" s="9">
        <v>500</v>
      </c>
    </row>
    <row r="7737" spans="2:4" x14ac:dyDescent="0.2">
      <c r="B7737" s="2" t="s">
        <v>21</v>
      </c>
      <c r="C7737" s="2" t="s">
        <v>22</v>
      </c>
      <c r="D7737" s="9">
        <v>800</v>
      </c>
    </row>
    <row r="7738" spans="2:4" x14ac:dyDescent="0.2">
      <c r="B7738" s="2" t="s">
        <v>23</v>
      </c>
      <c r="C7738" s="2" t="s">
        <v>24</v>
      </c>
      <c r="D7738" s="9">
        <v>400</v>
      </c>
    </row>
    <row r="7739" spans="2:4" x14ac:dyDescent="0.2">
      <c r="B7739" s="2" t="s">
        <v>25</v>
      </c>
      <c r="C7739" s="2" t="s">
        <v>26</v>
      </c>
      <c r="D7739" s="9">
        <v>500</v>
      </c>
    </row>
    <row r="7740" spans="2:4" x14ac:dyDescent="0.2">
      <c r="B7740" s="2" t="s">
        <v>29</v>
      </c>
      <c r="C7740" s="2" t="s">
        <v>30</v>
      </c>
      <c r="D7740" s="13">
        <v>9000</v>
      </c>
    </row>
    <row r="7741" spans="2:4" x14ac:dyDescent="0.2">
      <c r="B7741" s="2"/>
      <c r="C7741" s="5" t="s">
        <v>122</v>
      </c>
      <c r="D7741" s="9">
        <f>SUM(D7735:D7740)</f>
        <v>12000</v>
      </c>
    </row>
    <row r="7742" spans="2:4" x14ac:dyDescent="0.2">
      <c r="B7742" s="2"/>
      <c r="C7742" s="2"/>
    </row>
    <row r="7743" spans="2:4" x14ac:dyDescent="0.2">
      <c r="B7743" s="2" t="s">
        <v>31</v>
      </c>
      <c r="C7743" s="2" t="s">
        <v>32</v>
      </c>
      <c r="D7743" s="9">
        <v>2000</v>
      </c>
    </row>
    <row r="7744" spans="2:4" x14ac:dyDescent="0.2">
      <c r="B7744" s="2" t="s">
        <v>40</v>
      </c>
      <c r="C7744" s="2" t="s">
        <v>41</v>
      </c>
      <c r="D7744" s="9">
        <v>1000</v>
      </c>
    </row>
    <row r="7745" spans="1:4" x14ac:dyDescent="0.2">
      <c r="B7745" s="2" t="s">
        <v>45</v>
      </c>
      <c r="C7745" s="2" t="s">
        <v>46</v>
      </c>
      <c r="D7745" s="13">
        <v>29000</v>
      </c>
    </row>
    <row r="7746" spans="1:4" x14ac:dyDescent="0.2">
      <c r="B7746" s="2"/>
      <c r="C7746" s="5" t="s">
        <v>123</v>
      </c>
      <c r="D7746" s="9">
        <f>SUM(D7743:D7745)</f>
        <v>32000</v>
      </c>
    </row>
    <row r="7747" spans="1:4" x14ac:dyDescent="0.2">
      <c r="B7747" s="2"/>
      <c r="C7747" s="2"/>
    </row>
    <row r="7748" spans="1:4" x14ac:dyDescent="0.2">
      <c r="B7748" s="27" t="s">
        <v>231</v>
      </c>
      <c r="C7748" s="27"/>
      <c r="D7748" s="11">
        <f>+D7746+D7741+D7729+D7733</f>
        <v>338629</v>
      </c>
    </row>
    <row r="7750" spans="1:4" ht="16.5" thickBot="1" x14ac:dyDescent="0.3">
      <c r="B7750" s="31" t="s">
        <v>303</v>
      </c>
      <c r="C7750" s="31"/>
      <c r="D7750" s="6">
        <f>+D7748+D7723</f>
        <v>363629</v>
      </c>
    </row>
    <row r="7751" spans="1:4" ht="13.5" thickTop="1" x14ac:dyDescent="0.2">
      <c r="B7751" s="2"/>
      <c r="C7751" s="2"/>
    </row>
    <row r="7752" spans="1:4" ht="13.5" thickBot="1" x14ac:dyDescent="0.25">
      <c r="B7752" s="2"/>
      <c r="C7752" s="2"/>
    </row>
    <row r="7753" spans="1:4" ht="18.75" thickBot="1" x14ac:dyDescent="0.3">
      <c r="A7753" s="28" t="s">
        <v>233</v>
      </c>
      <c r="B7753" s="29"/>
      <c r="C7753" s="29"/>
      <c r="D7753" s="30"/>
    </row>
    <row r="7754" spans="1:4" ht="18" x14ac:dyDescent="0.25">
      <c r="A7754" s="3"/>
      <c r="B7754" s="3"/>
      <c r="C7754" s="3"/>
      <c r="D7754" s="37"/>
    </row>
    <row r="7755" spans="1:4" x14ac:dyDescent="0.2">
      <c r="A7755" s="10" t="s">
        <v>230</v>
      </c>
      <c r="B7755" s="2"/>
      <c r="C7755" s="2"/>
    </row>
    <row r="7757" spans="1:4" x14ac:dyDescent="0.2">
      <c r="B7757" s="2" t="s">
        <v>119</v>
      </c>
      <c r="C7757" s="2" t="s">
        <v>91</v>
      </c>
      <c r="D7757" s="4">
        <v>2199925</v>
      </c>
    </row>
    <row r="7758" spans="1:4" x14ac:dyDescent="0.2">
      <c r="B7758" s="2"/>
      <c r="C7758" s="5" t="s">
        <v>120</v>
      </c>
      <c r="D7758" s="9">
        <f>SUM(D7757)</f>
        <v>2199925</v>
      </c>
    </row>
    <row r="7759" spans="1:4" x14ac:dyDescent="0.2">
      <c r="B7759" s="2"/>
      <c r="C7759" s="2"/>
    </row>
    <row r="7760" spans="1:4" x14ac:dyDescent="0.2">
      <c r="B7760" s="2" t="s">
        <v>5</v>
      </c>
      <c r="C7760" s="2" t="s">
        <v>6</v>
      </c>
      <c r="D7760" s="9">
        <v>74065</v>
      </c>
    </row>
    <row r="7761" spans="2:6" x14ac:dyDescent="0.2">
      <c r="B7761" s="2" t="s">
        <v>63</v>
      </c>
      <c r="C7761" s="2" t="s">
        <v>337</v>
      </c>
      <c r="D7761" s="9">
        <v>500</v>
      </c>
    </row>
    <row r="7762" spans="2:6" x14ac:dyDescent="0.2">
      <c r="B7762" s="2" t="s">
        <v>11</v>
      </c>
      <c r="C7762" s="2" t="s">
        <v>12</v>
      </c>
      <c r="D7762" s="9">
        <v>3329</v>
      </c>
    </row>
    <row r="7763" spans="2:6" x14ac:dyDescent="0.2">
      <c r="B7763" s="2" t="s">
        <v>283</v>
      </c>
      <c r="C7763" s="2" t="s">
        <v>284</v>
      </c>
      <c r="D7763" s="13">
        <v>51000</v>
      </c>
    </row>
    <row r="7764" spans="2:6" x14ac:dyDescent="0.2">
      <c r="B7764" s="2"/>
      <c r="C7764" s="5" t="s">
        <v>121</v>
      </c>
      <c r="D7764" s="9">
        <f>SUM(D7760:D7763)</f>
        <v>128894</v>
      </c>
      <c r="E7764" s="12"/>
      <c r="F7764" s="12"/>
    </row>
    <row r="7765" spans="2:6" x14ac:dyDescent="0.2">
      <c r="B7765" s="2"/>
      <c r="C7765" s="2"/>
    </row>
    <row r="7766" spans="2:6" x14ac:dyDescent="0.2">
      <c r="B7766" s="2" t="s">
        <v>15</v>
      </c>
      <c r="C7766" s="2" t="s">
        <v>16</v>
      </c>
      <c r="D7766" s="9">
        <v>3500</v>
      </c>
    </row>
    <row r="7767" spans="2:6" x14ac:dyDescent="0.2">
      <c r="B7767" s="2" t="s">
        <v>17</v>
      </c>
      <c r="C7767" s="2" t="s">
        <v>18</v>
      </c>
      <c r="D7767" s="9">
        <v>800</v>
      </c>
    </row>
    <row r="7768" spans="2:6" x14ac:dyDescent="0.2">
      <c r="B7768" s="2" t="s">
        <v>25</v>
      </c>
      <c r="C7768" s="2" t="s">
        <v>26</v>
      </c>
      <c r="D7768" s="9">
        <v>2500</v>
      </c>
    </row>
    <row r="7769" spans="2:6" x14ac:dyDescent="0.2">
      <c r="B7769" s="2" t="s">
        <v>29</v>
      </c>
      <c r="C7769" s="2" t="s">
        <v>30</v>
      </c>
      <c r="D7769" s="13">
        <v>49110</v>
      </c>
    </row>
    <row r="7770" spans="2:6" x14ac:dyDescent="0.2">
      <c r="B7770" s="2"/>
      <c r="C7770" s="5" t="s">
        <v>122</v>
      </c>
      <c r="D7770" s="9">
        <f>SUM(D7766:D7769)</f>
        <v>55910</v>
      </c>
    </row>
    <row r="7771" spans="2:6" x14ac:dyDescent="0.2">
      <c r="B7771" s="2"/>
      <c r="C7771" s="2"/>
    </row>
    <row r="7772" spans="2:6" x14ac:dyDescent="0.2">
      <c r="B7772" s="2" t="s">
        <v>31</v>
      </c>
      <c r="C7772" s="2" t="s">
        <v>32</v>
      </c>
      <c r="D7772" s="9">
        <v>600</v>
      </c>
    </row>
    <row r="7773" spans="2:6" x14ac:dyDescent="0.2">
      <c r="B7773" s="2" t="s">
        <v>40</v>
      </c>
      <c r="C7773" s="2" t="s">
        <v>41</v>
      </c>
      <c r="D7773" s="9">
        <v>3300</v>
      </c>
    </row>
    <row r="7774" spans="2:6" x14ac:dyDescent="0.2">
      <c r="B7774" s="2" t="s">
        <v>42</v>
      </c>
      <c r="C7774" s="2" t="s">
        <v>43</v>
      </c>
      <c r="D7774" s="9">
        <v>110500</v>
      </c>
    </row>
    <row r="7775" spans="2:6" x14ac:dyDescent="0.2">
      <c r="B7775" s="2" t="s">
        <v>44</v>
      </c>
      <c r="C7775" s="2" t="s">
        <v>39</v>
      </c>
      <c r="D7775" s="9">
        <v>12000</v>
      </c>
    </row>
    <row r="7776" spans="2:6" x14ac:dyDescent="0.2">
      <c r="B7776" s="2" t="s">
        <v>45</v>
      </c>
      <c r="C7776" s="2" t="s">
        <v>46</v>
      </c>
      <c r="D7776" s="13">
        <v>6000</v>
      </c>
    </row>
    <row r="7777" spans="1:4" x14ac:dyDescent="0.2">
      <c r="B7777" s="2"/>
      <c r="C7777" s="5" t="s">
        <v>123</v>
      </c>
      <c r="D7777" s="9">
        <f>SUM(D7772:D7776)</f>
        <v>132400</v>
      </c>
    </row>
    <row r="7778" spans="1:4" x14ac:dyDescent="0.2">
      <c r="B7778" s="2"/>
      <c r="C7778" s="2"/>
    </row>
    <row r="7779" spans="1:4" x14ac:dyDescent="0.2">
      <c r="B7779" s="27" t="s">
        <v>231</v>
      </c>
      <c r="C7779" s="27"/>
      <c r="D7779" s="11">
        <f>+D7758+D7764+D7770+D7777</f>
        <v>2517129</v>
      </c>
    </row>
    <row r="7781" spans="1:4" x14ac:dyDescent="0.2">
      <c r="B7781" s="2"/>
      <c r="C7781" s="2"/>
    </row>
    <row r="7782" spans="1:4" x14ac:dyDescent="0.2">
      <c r="A7782" s="10" t="s">
        <v>102</v>
      </c>
      <c r="B7782" s="2"/>
      <c r="C7782" s="2"/>
    </row>
    <row r="7784" spans="1:4" x14ac:dyDescent="0.2">
      <c r="B7784" s="2" t="s">
        <v>283</v>
      </c>
      <c r="C7784" s="2" t="s">
        <v>284</v>
      </c>
      <c r="D7784" s="13">
        <v>15000</v>
      </c>
    </row>
    <row r="7785" spans="1:4" x14ac:dyDescent="0.2">
      <c r="B7785" s="2"/>
      <c r="C7785" s="5" t="s">
        <v>121</v>
      </c>
      <c r="D7785" s="9">
        <f>SUM(D7784:D7784)</f>
        <v>15000</v>
      </c>
    </row>
    <row r="7786" spans="1:4" x14ac:dyDescent="0.2">
      <c r="B7786" s="2"/>
      <c r="C7786" s="2"/>
    </row>
    <row r="7787" spans="1:4" x14ac:dyDescent="0.2">
      <c r="B7787" s="27" t="s">
        <v>131</v>
      </c>
      <c r="C7787" s="27"/>
      <c r="D7787" s="11">
        <f>+D7785</f>
        <v>15000</v>
      </c>
    </row>
    <row r="7789" spans="1:4" ht="16.5" thickBot="1" x14ac:dyDescent="0.3">
      <c r="B7789" s="31" t="s">
        <v>240</v>
      </c>
      <c r="C7789" s="31"/>
      <c r="D7789" s="6">
        <f>+D7779+D7787</f>
        <v>2532129</v>
      </c>
    </row>
    <row r="7790" spans="1:4" ht="13.5" thickTop="1" x14ac:dyDescent="0.2"/>
    <row r="7791" spans="1:4" ht="13.5" thickBot="1" x14ac:dyDescent="0.25">
      <c r="B7791" s="2"/>
      <c r="C7791" s="2"/>
    </row>
    <row r="7792" spans="1:4" ht="18.75" thickBot="1" x14ac:dyDescent="0.3">
      <c r="A7792" s="28" t="s">
        <v>232</v>
      </c>
      <c r="B7792" s="29"/>
      <c r="C7792" s="29"/>
      <c r="D7792" s="30"/>
    </row>
    <row r="7793" spans="1:6" ht="18" x14ac:dyDescent="0.25">
      <c r="A7793" s="3"/>
      <c r="B7793" s="3"/>
      <c r="C7793" s="3"/>
      <c r="D7793" s="37"/>
    </row>
    <row r="7794" spans="1:6" x14ac:dyDescent="0.2">
      <c r="A7794" s="10" t="s">
        <v>230</v>
      </c>
      <c r="B7794" s="2"/>
      <c r="C7794" s="2"/>
    </row>
    <row r="7796" spans="1:6" x14ac:dyDescent="0.2">
      <c r="B7796" s="2" t="s">
        <v>119</v>
      </c>
      <c r="C7796" s="2" t="s">
        <v>91</v>
      </c>
      <c r="D7796" s="4">
        <v>3074053</v>
      </c>
    </row>
    <row r="7797" spans="1:6" x14ac:dyDescent="0.2">
      <c r="B7797" s="2"/>
      <c r="C7797" s="5" t="s">
        <v>120</v>
      </c>
      <c r="D7797" s="9">
        <f>SUM(D7796)</f>
        <v>3074053</v>
      </c>
    </row>
    <row r="7798" spans="1:6" x14ac:dyDescent="0.2">
      <c r="B7798" s="2"/>
      <c r="C7798" s="2"/>
    </row>
    <row r="7799" spans="1:6" x14ac:dyDescent="0.2">
      <c r="B7799" s="2" t="s">
        <v>81</v>
      </c>
      <c r="C7799" s="2" t="s">
        <v>82</v>
      </c>
      <c r="D7799" s="9">
        <v>90000</v>
      </c>
    </row>
    <row r="7800" spans="1:6" x14ac:dyDescent="0.2">
      <c r="B7800" s="2" t="s">
        <v>342</v>
      </c>
      <c r="C7800" s="2" t="s">
        <v>343</v>
      </c>
      <c r="D7800" s="9">
        <v>254</v>
      </c>
    </row>
    <row r="7801" spans="1:6" x14ac:dyDescent="0.2">
      <c r="B7801" s="2" t="s">
        <v>5</v>
      </c>
      <c r="C7801" s="2" t="s">
        <v>279</v>
      </c>
      <c r="D7801" s="9">
        <v>90000</v>
      </c>
    </row>
    <row r="7802" spans="1:6" x14ac:dyDescent="0.2">
      <c r="B7802" s="2" t="s">
        <v>11</v>
      </c>
      <c r="C7802" s="2" t="s">
        <v>12</v>
      </c>
      <c r="D7802" s="9">
        <v>1884</v>
      </c>
    </row>
    <row r="7803" spans="1:6" x14ac:dyDescent="0.2">
      <c r="B7803" s="2" t="s">
        <v>294</v>
      </c>
      <c r="C7803" s="2" t="s">
        <v>295</v>
      </c>
      <c r="D7803" s="9">
        <v>97000</v>
      </c>
    </row>
    <row r="7804" spans="1:6" x14ac:dyDescent="0.2">
      <c r="B7804" s="2" t="s">
        <v>283</v>
      </c>
      <c r="C7804" s="2" t="s">
        <v>284</v>
      </c>
      <c r="D7804" s="13">
        <v>149807</v>
      </c>
    </row>
    <row r="7805" spans="1:6" x14ac:dyDescent="0.2">
      <c r="B7805" s="2"/>
      <c r="C7805" s="5" t="s">
        <v>121</v>
      </c>
      <c r="D7805" s="9">
        <f>SUM(D7799:D7804)</f>
        <v>428945</v>
      </c>
      <c r="E7805" s="12"/>
      <c r="F7805" s="12"/>
    </row>
    <row r="7806" spans="1:6" x14ac:dyDescent="0.2">
      <c r="B7806" s="2"/>
      <c r="C7806" s="2"/>
    </row>
    <row r="7807" spans="1:6" x14ac:dyDescent="0.2">
      <c r="B7807" s="2" t="s">
        <v>15</v>
      </c>
      <c r="C7807" s="2" t="s">
        <v>16</v>
      </c>
      <c r="D7807" s="9">
        <v>5000</v>
      </c>
    </row>
    <row r="7808" spans="1:6" x14ac:dyDescent="0.2">
      <c r="B7808" s="2" t="s">
        <v>25</v>
      </c>
      <c r="C7808" s="2" t="s">
        <v>26</v>
      </c>
      <c r="D7808" s="9">
        <v>2500</v>
      </c>
    </row>
    <row r="7809" spans="1:4" x14ac:dyDescent="0.2">
      <c r="B7809" s="2" t="s">
        <v>29</v>
      </c>
      <c r="C7809" s="2" t="s">
        <v>30</v>
      </c>
      <c r="D7809" s="13">
        <v>75000</v>
      </c>
    </row>
    <row r="7810" spans="1:4" x14ac:dyDescent="0.2">
      <c r="B7810" s="2"/>
      <c r="C7810" s="5" t="s">
        <v>122</v>
      </c>
      <c r="D7810" s="9">
        <f>SUM(D7807:D7809)</f>
        <v>82500</v>
      </c>
    </row>
    <row r="7811" spans="1:4" x14ac:dyDescent="0.2">
      <c r="B7811" s="2"/>
      <c r="C7811" s="2"/>
    </row>
    <row r="7812" spans="1:4" x14ac:dyDescent="0.2">
      <c r="B7812" s="2" t="s">
        <v>31</v>
      </c>
      <c r="C7812" s="2" t="s">
        <v>32</v>
      </c>
      <c r="D7812" s="9">
        <v>10000</v>
      </c>
    </row>
    <row r="7813" spans="1:4" x14ac:dyDescent="0.2">
      <c r="B7813" s="2" t="s">
        <v>49</v>
      </c>
      <c r="C7813" s="2" t="s">
        <v>50</v>
      </c>
      <c r="D7813" s="9">
        <v>200000</v>
      </c>
    </row>
    <row r="7814" spans="1:4" x14ac:dyDescent="0.2">
      <c r="B7814" s="2" t="s">
        <v>318</v>
      </c>
      <c r="C7814" s="2" t="s">
        <v>319</v>
      </c>
      <c r="D7814" s="9">
        <v>24468</v>
      </c>
    </row>
    <row r="7815" spans="1:4" x14ac:dyDescent="0.2">
      <c r="B7815" s="2" t="s">
        <v>40</v>
      </c>
      <c r="C7815" s="2" t="s">
        <v>41</v>
      </c>
      <c r="D7815" s="9">
        <v>3939</v>
      </c>
    </row>
    <row r="7816" spans="1:4" x14ac:dyDescent="0.2">
      <c r="B7816" s="2" t="s">
        <v>42</v>
      </c>
      <c r="C7816" s="2" t="s">
        <v>280</v>
      </c>
      <c r="D7816" s="9">
        <v>50000</v>
      </c>
    </row>
    <row r="7817" spans="1:4" x14ac:dyDescent="0.2">
      <c r="B7817" s="2" t="s">
        <v>45</v>
      </c>
      <c r="C7817" s="2" t="s">
        <v>46</v>
      </c>
      <c r="D7817" s="13">
        <v>10000</v>
      </c>
    </row>
    <row r="7818" spans="1:4" x14ac:dyDescent="0.2">
      <c r="B7818" s="2"/>
      <c r="C7818" s="5" t="s">
        <v>123</v>
      </c>
      <c r="D7818" s="9">
        <f>SUM(D7812:D7817)</f>
        <v>298407</v>
      </c>
    </row>
    <row r="7819" spans="1:4" x14ac:dyDescent="0.2">
      <c r="B7819" s="2"/>
      <c r="C7819" s="2"/>
    </row>
    <row r="7820" spans="1:4" x14ac:dyDescent="0.2">
      <c r="B7820" s="27" t="s">
        <v>231</v>
      </c>
      <c r="C7820" s="27"/>
      <c r="D7820" s="11">
        <f>+D7797+D7805+D7810+D7818</f>
        <v>3883905</v>
      </c>
    </row>
    <row r="7822" spans="1:4" x14ac:dyDescent="0.2">
      <c r="B7822" s="2"/>
      <c r="C7822" s="2"/>
    </row>
    <row r="7823" spans="1:4" x14ac:dyDescent="0.2">
      <c r="A7823" s="10" t="s">
        <v>102</v>
      </c>
      <c r="B7823" s="2"/>
      <c r="C7823" s="2"/>
    </row>
    <row r="7825" spans="2:6" x14ac:dyDescent="0.2">
      <c r="B7825" s="2" t="s">
        <v>119</v>
      </c>
      <c r="C7825" s="2" t="s">
        <v>91</v>
      </c>
      <c r="D7825" s="13">
        <v>501172</v>
      </c>
    </row>
    <row r="7826" spans="2:6" x14ac:dyDescent="0.2">
      <c r="B7826" s="2"/>
      <c r="C7826" s="5" t="s">
        <v>120</v>
      </c>
      <c r="D7826" s="9">
        <f>SUM(D7825)</f>
        <v>501172</v>
      </c>
    </row>
    <row r="7827" spans="2:6" x14ac:dyDescent="0.2">
      <c r="B7827" s="2"/>
      <c r="C7827" s="2"/>
    </row>
    <row r="7828" spans="2:6" x14ac:dyDescent="0.2">
      <c r="B7828" s="2" t="s">
        <v>65</v>
      </c>
      <c r="C7828" s="2" t="s">
        <v>66</v>
      </c>
      <c r="D7828" s="9">
        <v>2000</v>
      </c>
    </row>
    <row r="7829" spans="2:6" x14ac:dyDescent="0.2">
      <c r="B7829" s="2" t="s">
        <v>7</v>
      </c>
      <c r="C7829" s="2" t="s">
        <v>8</v>
      </c>
      <c r="D7829" s="9">
        <v>5498</v>
      </c>
    </row>
    <row r="7830" spans="2:6" x14ac:dyDescent="0.2">
      <c r="B7830" s="2" t="s">
        <v>67</v>
      </c>
      <c r="C7830" s="2" t="s">
        <v>68</v>
      </c>
      <c r="D7830" s="9">
        <v>10000</v>
      </c>
    </row>
    <row r="7831" spans="2:6" x14ac:dyDescent="0.2">
      <c r="B7831" s="2" t="s">
        <v>69</v>
      </c>
      <c r="C7831" s="2" t="s">
        <v>70</v>
      </c>
      <c r="D7831" s="9">
        <v>5000</v>
      </c>
    </row>
    <row r="7832" spans="2:6" x14ac:dyDescent="0.2">
      <c r="B7832" s="2" t="s">
        <v>55</v>
      </c>
      <c r="C7832" s="2" t="s">
        <v>56</v>
      </c>
      <c r="D7832" s="9">
        <v>2200</v>
      </c>
    </row>
    <row r="7833" spans="2:6" x14ac:dyDescent="0.2">
      <c r="B7833" s="2" t="s">
        <v>11</v>
      </c>
      <c r="C7833" s="2" t="s">
        <v>12</v>
      </c>
      <c r="D7833" s="13">
        <v>3448</v>
      </c>
    </row>
    <row r="7834" spans="2:6" x14ac:dyDescent="0.2">
      <c r="B7834" s="2"/>
      <c r="C7834" s="5" t="s">
        <v>121</v>
      </c>
      <c r="D7834" s="9">
        <f>SUM(D7828:D7833)</f>
        <v>28146</v>
      </c>
      <c r="E7834" s="12"/>
      <c r="F7834" s="12"/>
    </row>
    <row r="7835" spans="2:6" x14ac:dyDescent="0.2">
      <c r="B7835" s="2"/>
      <c r="C7835" s="2"/>
    </row>
    <row r="7836" spans="2:6" x14ac:dyDescent="0.2">
      <c r="B7836" s="2" t="s">
        <v>73</v>
      </c>
      <c r="C7836" s="2" t="s">
        <v>74</v>
      </c>
      <c r="D7836" s="9">
        <v>4400</v>
      </c>
    </row>
    <row r="7837" spans="2:6" x14ac:dyDescent="0.2">
      <c r="B7837" s="2" t="s">
        <v>13</v>
      </c>
      <c r="C7837" s="2" t="s">
        <v>14</v>
      </c>
      <c r="D7837" s="9">
        <v>825</v>
      </c>
    </row>
    <row r="7838" spans="2:6" x14ac:dyDescent="0.2">
      <c r="B7838" s="2" t="s">
        <v>15</v>
      </c>
      <c r="C7838" s="2" t="s">
        <v>16</v>
      </c>
      <c r="D7838" s="9">
        <v>1100</v>
      </c>
    </row>
    <row r="7839" spans="2:6" x14ac:dyDescent="0.2">
      <c r="B7839" s="2" t="s">
        <v>19</v>
      </c>
      <c r="C7839" s="2" t="s">
        <v>20</v>
      </c>
      <c r="D7839" s="9">
        <v>1100</v>
      </c>
    </row>
    <row r="7840" spans="2:6" x14ac:dyDescent="0.2">
      <c r="B7840" s="2" t="s">
        <v>29</v>
      </c>
      <c r="C7840" s="2" t="s">
        <v>30</v>
      </c>
      <c r="D7840" s="13">
        <v>9680</v>
      </c>
    </row>
    <row r="7841" spans="1:4" x14ac:dyDescent="0.2">
      <c r="B7841" s="2"/>
      <c r="C7841" s="5" t="s">
        <v>122</v>
      </c>
      <c r="D7841" s="9">
        <f>SUM(D7836:D7840)</f>
        <v>17105</v>
      </c>
    </row>
    <row r="7842" spans="1:4" x14ac:dyDescent="0.2">
      <c r="B7842" s="2"/>
      <c r="C7842" s="2"/>
    </row>
    <row r="7843" spans="1:4" x14ac:dyDescent="0.2">
      <c r="B7843" s="2" t="s">
        <v>31</v>
      </c>
      <c r="C7843" s="2" t="s">
        <v>32</v>
      </c>
      <c r="D7843" s="9">
        <v>825</v>
      </c>
    </row>
    <row r="7844" spans="1:4" x14ac:dyDescent="0.2">
      <c r="B7844" s="2" t="s">
        <v>79</v>
      </c>
      <c r="C7844" s="2" t="s">
        <v>80</v>
      </c>
      <c r="D7844" s="13">
        <v>2935412</v>
      </c>
    </row>
    <row r="7845" spans="1:4" x14ac:dyDescent="0.2">
      <c r="B7845" s="2"/>
      <c r="C7845" s="5" t="s">
        <v>123</v>
      </c>
      <c r="D7845" s="9">
        <f>SUM(D7843:D7844)</f>
        <v>2936237</v>
      </c>
    </row>
    <row r="7846" spans="1:4" x14ac:dyDescent="0.2">
      <c r="B7846" s="2"/>
      <c r="C7846" s="2"/>
    </row>
    <row r="7847" spans="1:4" x14ac:dyDescent="0.2">
      <c r="B7847" s="27" t="s">
        <v>131</v>
      </c>
      <c r="C7847" s="27"/>
      <c r="D7847" s="11">
        <f>+D7826+D7834+D7841+D7845</f>
        <v>3482660</v>
      </c>
    </row>
    <row r="7849" spans="1:4" ht="16.5" thickBot="1" x14ac:dyDescent="0.3">
      <c r="B7849" s="31" t="s">
        <v>239</v>
      </c>
      <c r="C7849" s="31"/>
      <c r="D7849" s="6">
        <f>+D7820+D7847</f>
        <v>7366565</v>
      </c>
    </row>
    <row r="7850" spans="1:4" ht="13.5" thickTop="1" x14ac:dyDescent="0.2"/>
    <row r="7851" spans="1:4" ht="13.5" thickBot="1" x14ac:dyDescent="0.25">
      <c r="B7851" s="2"/>
      <c r="C7851" s="2"/>
    </row>
    <row r="7852" spans="1:4" ht="18.75" thickBot="1" x14ac:dyDescent="0.3">
      <c r="A7852" s="28" t="s">
        <v>332</v>
      </c>
      <c r="B7852" s="29"/>
      <c r="C7852" s="29"/>
      <c r="D7852" s="30"/>
    </row>
    <row r="7853" spans="1:4" ht="18" x14ac:dyDescent="0.25">
      <c r="A7853" s="3"/>
      <c r="B7853" s="3"/>
      <c r="C7853" s="3"/>
      <c r="D7853" s="37"/>
    </row>
    <row r="7854" spans="1:4" x14ac:dyDescent="0.2">
      <c r="A7854" s="10" t="s">
        <v>102</v>
      </c>
      <c r="B7854" s="2"/>
      <c r="C7854" s="2"/>
    </row>
    <row r="7856" spans="1:4" x14ac:dyDescent="0.2">
      <c r="B7856" s="2" t="s">
        <v>65</v>
      </c>
      <c r="C7856" s="2" t="s">
        <v>66</v>
      </c>
      <c r="D7856" s="14">
        <v>110758</v>
      </c>
    </row>
    <row r="7857" spans="1:5" x14ac:dyDescent="0.2">
      <c r="B7857" s="2" t="s">
        <v>7</v>
      </c>
      <c r="C7857" s="2" t="s">
        <v>8</v>
      </c>
      <c r="D7857" s="9">
        <v>297600</v>
      </c>
    </row>
    <row r="7858" spans="1:5" x14ac:dyDescent="0.2">
      <c r="B7858" s="2" t="s">
        <v>67</v>
      </c>
      <c r="C7858" s="2" t="s">
        <v>68</v>
      </c>
      <c r="D7858" s="9">
        <v>243760</v>
      </c>
    </row>
    <row r="7859" spans="1:5" x14ac:dyDescent="0.2">
      <c r="B7859" s="2" t="s">
        <v>69</v>
      </c>
      <c r="C7859" s="2" t="s">
        <v>70</v>
      </c>
      <c r="D7859" s="13">
        <v>5000</v>
      </c>
    </row>
    <row r="7860" spans="1:5" x14ac:dyDescent="0.2">
      <c r="B7860" s="2"/>
      <c r="C7860" s="5" t="s">
        <v>121</v>
      </c>
      <c r="D7860" s="9">
        <f>SUM(D7856:D7859)</f>
        <v>657118</v>
      </c>
      <c r="E7860" s="12"/>
    </row>
    <row r="7861" spans="1:5" x14ac:dyDescent="0.2">
      <c r="B7861" s="2"/>
      <c r="C7861" s="2"/>
    </row>
    <row r="7862" spans="1:5" x14ac:dyDescent="0.2">
      <c r="B7862" s="2" t="s">
        <v>71</v>
      </c>
      <c r="C7862" s="2" t="s">
        <v>72</v>
      </c>
      <c r="D7862" s="13">
        <v>10000</v>
      </c>
    </row>
    <row r="7863" spans="1:5" x14ac:dyDescent="0.2">
      <c r="B7863" s="2"/>
      <c r="C7863" s="5" t="s">
        <v>122</v>
      </c>
      <c r="D7863" s="9">
        <f>SUM(D7862)</f>
        <v>10000</v>
      </c>
    </row>
    <row r="7864" spans="1:5" x14ac:dyDescent="0.2">
      <c r="B7864" s="2"/>
      <c r="C7864" s="2"/>
    </row>
    <row r="7865" spans="1:5" x14ac:dyDescent="0.2">
      <c r="B7865" s="27" t="s">
        <v>131</v>
      </c>
      <c r="C7865" s="27"/>
      <c r="D7865" s="11">
        <f>+D7860+D7863</f>
        <v>667118</v>
      </c>
    </row>
    <row r="7867" spans="1:5" x14ac:dyDescent="0.2">
      <c r="B7867" s="2"/>
      <c r="C7867" s="2"/>
    </row>
    <row r="7868" spans="1:5" x14ac:dyDescent="0.2">
      <c r="A7868" s="10" t="s">
        <v>161</v>
      </c>
      <c r="B7868" s="2"/>
      <c r="C7868" s="2"/>
    </row>
    <row r="7870" spans="1:5" x14ac:dyDescent="0.2">
      <c r="B7870" s="2" t="s">
        <v>119</v>
      </c>
      <c r="C7870" s="2" t="s">
        <v>91</v>
      </c>
      <c r="D7870" s="13">
        <v>3074848</v>
      </c>
    </row>
    <row r="7871" spans="1:5" x14ac:dyDescent="0.2">
      <c r="B7871" s="2"/>
      <c r="C7871" s="5" t="s">
        <v>120</v>
      </c>
      <c r="D7871" s="9">
        <f>SUM(D7870)</f>
        <v>3074848</v>
      </c>
    </row>
    <row r="7872" spans="1:5" x14ac:dyDescent="0.2">
      <c r="B7872" s="2"/>
      <c r="C7872" s="2"/>
    </row>
    <row r="7873" spans="2:6" x14ac:dyDescent="0.2">
      <c r="B7873" s="2" t="s">
        <v>77</v>
      </c>
      <c r="C7873" s="2" t="s">
        <v>78</v>
      </c>
      <c r="D7873" s="9">
        <v>8100</v>
      </c>
    </row>
    <row r="7874" spans="2:6" x14ac:dyDescent="0.2">
      <c r="B7874" s="2" t="s">
        <v>5</v>
      </c>
      <c r="C7874" s="2" t="s">
        <v>6</v>
      </c>
      <c r="D7874" s="9">
        <v>1280327</v>
      </c>
    </row>
    <row r="7875" spans="2:6" x14ac:dyDescent="0.2">
      <c r="B7875" s="2" t="s">
        <v>11</v>
      </c>
      <c r="C7875" s="2" t="s">
        <v>12</v>
      </c>
      <c r="D7875" s="9">
        <v>1934</v>
      </c>
    </row>
    <row r="7876" spans="2:6" x14ac:dyDescent="0.2">
      <c r="B7876" s="2" t="s">
        <v>294</v>
      </c>
      <c r="C7876" s="2" t="s">
        <v>295</v>
      </c>
      <c r="D7876" s="9">
        <v>50000</v>
      </c>
    </row>
    <row r="7877" spans="2:6" x14ac:dyDescent="0.2">
      <c r="B7877" s="2" t="s">
        <v>283</v>
      </c>
      <c r="C7877" s="2" t="s">
        <v>284</v>
      </c>
      <c r="D7877" s="13">
        <v>9000</v>
      </c>
    </row>
    <row r="7878" spans="2:6" x14ac:dyDescent="0.2">
      <c r="B7878" s="2"/>
      <c r="C7878" s="5" t="s">
        <v>121</v>
      </c>
      <c r="D7878" s="9">
        <f>SUM(D7873:D7877)</f>
        <v>1349361</v>
      </c>
      <c r="E7878" s="12"/>
      <c r="F7878" s="12"/>
    </row>
    <row r="7879" spans="2:6" x14ac:dyDescent="0.2">
      <c r="B7879" s="2"/>
      <c r="C7879" s="2"/>
    </row>
    <row r="7880" spans="2:6" x14ac:dyDescent="0.2">
      <c r="B7880" s="2" t="s">
        <v>73</v>
      </c>
      <c r="C7880" s="2" t="s">
        <v>74</v>
      </c>
      <c r="D7880" s="9">
        <v>15000</v>
      </c>
    </row>
    <row r="7881" spans="2:6" x14ac:dyDescent="0.2">
      <c r="B7881" s="2" t="s">
        <v>15</v>
      </c>
      <c r="C7881" s="2" t="s">
        <v>16</v>
      </c>
      <c r="D7881" s="9">
        <v>128000</v>
      </c>
    </row>
    <row r="7882" spans="2:6" x14ac:dyDescent="0.2">
      <c r="B7882" s="2" t="s">
        <v>17</v>
      </c>
      <c r="C7882" s="2" t="s">
        <v>18</v>
      </c>
      <c r="D7882" s="9">
        <v>4000</v>
      </c>
    </row>
    <row r="7883" spans="2:6" x14ac:dyDescent="0.2">
      <c r="B7883" s="2" t="s">
        <v>19</v>
      </c>
      <c r="C7883" s="2" t="s">
        <v>20</v>
      </c>
      <c r="D7883" s="9">
        <v>1000</v>
      </c>
    </row>
    <row r="7884" spans="2:6" x14ac:dyDescent="0.2">
      <c r="B7884" s="2" t="s">
        <v>29</v>
      </c>
      <c r="C7884" s="2" t="s">
        <v>30</v>
      </c>
      <c r="D7884" s="13">
        <v>70000</v>
      </c>
    </row>
    <row r="7885" spans="2:6" x14ac:dyDescent="0.2">
      <c r="B7885" s="2"/>
      <c r="C7885" s="5" t="s">
        <v>122</v>
      </c>
      <c r="D7885" s="9">
        <f>SUM(D7880:D7884)</f>
        <v>218000</v>
      </c>
    </row>
    <row r="7886" spans="2:6" x14ac:dyDescent="0.2">
      <c r="B7886" s="2"/>
      <c r="C7886" s="2"/>
    </row>
    <row r="7887" spans="2:6" x14ac:dyDescent="0.2">
      <c r="B7887" s="2" t="s">
        <v>31</v>
      </c>
      <c r="C7887" s="2" t="s">
        <v>32</v>
      </c>
      <c r="D7887" s="13">
        <v>17700</v>
      </c>
    </row>
    <row r="7888" spans="2:6" x14ac:dyDescent="0.2">
      <c r="B7888" s="2"/>
      <c r="C7888" s="5" t="s">
        <v>123</v>
      </c>
      <c r="D7888" s="9">
        <f>SUM(D7887:D7887)</f>
        <v>17700</v>
      </c>
    </row>
    <row r="7889" spans="1:4" x14ac:dyDescent="0.2">
      <c r="B7889" s="2"/>
      <c r="C7889" s="2"/>
    </row>
    <row r="7890" spans="1:4" x14ac:dyDescent="0.2">
      <c r="B7890" s="27" t="s">
        <v>162</v>
      </c>
      <c r="C7890" s="27"/>
      <c r="D7890" s="11">
        <f>+D7871+D7878+D7885+D7888</f>
        <v>4659909</v>
      </c>
    </row>
    <row r="7892" spans="1:4" ht="16.5" thickBot="1" x14ac:dyDescent="0.3">
      <c r="B7892" s="31" t="s">
        <v>331</v>
      </c>
      <c r="C7892" s="31"/>
      <c r="D7892" s="6">
        <f>+D7865+D7890</f>
        <v>5327027</v>
      </c>
    </row>
    <row r="7893" spans="1:4" ht="13.5" thickTop="1" x14ac:dyDescent="0.2"/>
    <row r="7894" spans="1:4" ht="13.5" thickBot="1" x14ac:dyDescent="0.25"/>
    <row r="7895" spans="1:4" ht="18.75" thickBot="1" x14ac:dyDescent="0.3">
      <c r="A7895" s="28" t="s">
        <v>329</v>
      </c>
      <c r="B7895" s="29"/>
      <c r="C7895" s="29"/>
      <c r="D7895" s="30"/>
    </row>
    <row r="7896" spans="1:4" ht="18" x14ac:dyDescent="0.25">
      <c r="A7896" s="3"/>
      <c r="B7896" s="3"/>
      <c r="C7896" s="3"/>
      <c r="D7896" s="37"/>
    </row>
    <row r="7897" spans="1:4" x14ac:dyDescent="0.2">
      <c r="A7897" s="10" t="s">
        <v>105</v>
      </c>
      <c r="B7897" s="2"/>
      <c r="C7897" s="2"/>
    </row>
    <row r="7899" spans="1:4" x14ac:dyDescent="0.2">
      <c r="B7899" s="2" t="s">
        <v>119</v>
      </c>
      <c r="C7899" s="2" t="s">
        <v>91</v>
      </c>
      <c r="D7899" s="4">
        <v>5000</v>
      </c>
    </row>
    <row r="7900" spans="1:4" x14ac:dyDescent="0.2">
      <c r="B7900" s="2"/>
      <c r="C7900" s="5" t="s">
        <v>120</v>
      </c>
      <c r="D7900" s="9">
        <f>SUM(D7899)</f>
        <v>5000</v>
      </c>
    </row>
    <row r="7902" spans="1:4" x14ac:dyDescent="0.2">
      <c r="B7902" s="2" t="s">
        <v>5</v>
      </c>
      <c r="C7902" s="2" t="s">
        <v>6</v>
      </c>
      <c r="D7902" s="13">
        <v>117000</v>
      </c>
    </row>
    <row r="7903" spans="1:4" x14ac:dyDescent="0.2">
      <c r="B7903" s="2"/>
      <c r="C7903" s="5" t="s">
        <v>121</v>
      </c>
      <c r="D7903" s="9">
        <f>SUM(D7902)</f>
        <v>117000</v>
      </c>
    </row>
    <row r="7904" spans="1:4" x14ac:dyDescent="0.2">
      <c r="B7904" s="2"/>
      <c r="C7904" s="2"/>
    </row>
    <row r="7905" spans="1:4" x14ac:dyDescent="0.2">
      <c r="B7905" s="2" t="s">
        <v>15</v>
      </c>
      <c r="C7905" s="2" t="s">
        <v>16</v>
      </c>
      <c r="D7905" s="9">
        <f>69085-19085</f>
        <v>50000</v>
      </c>
    </row>
    <row r="7906" spans="1:4" x14ac:dyDescent="0.2">
      <c r="B7906" s="2" t="s">
        <v>29</v>
      </c>
      <c r="C7906" s="2" t="s">
        <v>30</v>
      </c>
      <c r="D7906" s="13">
        <v>25900</v>
      </c>
    </row>
    <row r="7907" spans="1:4" x14ac:dyDescent="0.2">
      <c r="B7907" s="2"/>
      <c r="C7907" s="5" t="s">
        <v>122</v>
      </c>
      <c r="D7907" s="9">
        <f>SUM(D7905:D7906)</f>
        <v>75900</v>
      </c>
    </row>
    <row r="7908" spans="1:4" x14ac:dyDescent="0.2">
      <c r="B7908" s="2"/>
      <c r="C7908" s="5"/>
    </row>
    <row r="7909" spans="1:4" x14ac:dyDescent="0.2">
      <c r="B7909" s="2" t="s">
        <v>275</v>
      </c>
      <c r="C7909" s="7" t="s">
        <v>276</v>
      </c>
      <c r="D7909" s="13">
        <v>40000</v>
      </c>
    </row>
    <row r="7910" spans="1:4" x14ac:dyDescent="0.2">
      <c r="B7910" s="2"/>
      <c r="C7910" s="5" t="s">
        <v>124</v>
      </c>
      <c r="D7910" s="9">
        <f>SUM(D7909)</f>
        <v>40000</v>
      </c>
    </row>
    <row r="7911" spans="1:4" x14ac:dyDescent="0.2">
      <c r="B7911" s="2"/>
      <c r="C7911" s="2"/>
    </row>
    <row r="7912" spans="1:4" x14ac:dyDescent="0.2">
      <c r="B7912" s="27" t="s">
        <v>114</v>
      </c>
      <c r="C7912" s="27"/>
      <c r="D7912" s="11">
        <f>+D7903+D7907+D7910+D7900</f>
        <v>237900</v>
      </c>
    </row>
    <row r="7914" spans="1:4" x14ac:dyDescent="0.2">
      <c r="B7914" s="2"/>
      <c r="C7914" s="2"/>
    </row>
    <row r="7915" spans="1:4" x14ac:dyDescent="0.2">
      <c r="A7915" s="10" t="s">
        <v>107</v>
      </c>
      <c r="B7915" s="2"/>
      <c r="C7915" s="2"/>
    </row>
    <row r="7917" spans="1:4" x14ac:dyDescent="0.2">
      <c r="B7917" s="2" t="s">
        <v>119</v>
      </c>
      <c r="C7917" s="2" t="s">
        <v>91</v>
      </c>
      <c r="D7917" s="13">
        <v>2000</v>
      </c>
    </row>
    <row r="7918" spans="1:4" x14ac:dyDescent="0.2">
      <c r="B7918" s="2"/>
      <c r="C7918" s="5" t="s">
        <v>120</v>
      </c>
      <c r="D7918" s="9">
        <f>SUM(D7917)</f>
        <v>2000</v>
      </c>
    </row>
    <row r="7919" spans="1:4" x14ac:dyDescent="0.2">
      <c r="B7919" s="2"/>
      <c r="C7919" s="2"/>
    </row>
    <row r="7920" spans="1:4" x14ac:dyDescent="0.2">
      <c r="B7920" s="2" t="s">
        <v>15</v>
      </c>
      <c r="C7920" s="2" t="s">
        <v>16</v>
      </c>
      <c r="D7920" s="9">
        <v>5000</v>
      </c>
    </row>
    <row r="7921" spans="1:4" x14ac:dyDescent="0.2">
      <c r="B7921" s="2" t="s">
        <v>29</v>
      </c>
      <c r="C7921" s="2" t="s">
        <v>30</v>
      </c>
      <c r="D7921" s="13">
        <v>7000</v>
      </c>
    </row>
    <row r="7922" spans="1:4" x14ac:dyDescent="0.2">
      <c r="B7922" s="2"/>
      <c r="C7922" s="5" t="s">
        <v>122</v>
      </c>
      <c r="D7922" s="9">
        <f>SUM(D7920:D7921)</f>
        <v>12000</v>
      </c>
    </row>
    <row r="7923" spans="1:4" x14ac:dyDescent="0.2">
      <c r="B7923" s="2"/>
      <c r="C7923" s="2"/>
    </row>
    <row r="7924" spans="1:4" x14ac:dyDescent="0.2">
      <c r="B7924" s="27" t="s">
        <v>125</v>
      </c>
      <c r="C7924" s="27"/>
      <c r="D7924" s="11">
        <f>+D7918+D7922</f>
        <v>14000</v>
      </c>
    </row>
    <row r="7926" spans="1:4" x14ac:dyDescent="0.2">
      <c r="B7926" s="2"/>
      <c r="C7926" s="2"/>
    </row>
    <row r="7927" spans="1:4" x14ac:dyDescent="0.2">
      <c r="A7927" s="10" t="s">
        <v>238</v>
      </c>
      <c r="B7927" s="2"/>
      <c r="C7927" s="2"/>
    </row>
    <row r="7929" spans="1:4" x14ac:dyDescent="0.2">
      <c r="B7929" s="2" t="s">
        <v>15</v>
      </c>
      <c r="C7929" s="2" t="s">
        <v>16</v>
      </c>
      <c r="D7929" s="9">
        <v>1350</v>
      </c>
    </row>
    <row r="7930" spans="1:4" x14ac:dyDescent="0.2">
      <c r="B7930" s="2" t="s">
        <v>25</v>
      </c>
      <c r="C7930" s="2" t="s">
        <v>26</v>
      </c>
      <c r="D7930" s="9">
        <v>200</v>
      </c>
    </row>
    <row r="7931" spans="1:4" x14ac:dyDescent="0.2">
      <c r="B7931" s="2" t="s">
        <v>29</v>
      </c>
      <c r="C7931" s="2" t="s">
        <v>30</v>
      </c>
      <c r="D7931" s="13">
        <v>2000</v>
      </c>
    </row>
    <row r="7932" spans="1:4" x14ac:dyDescent="0.2">
      <c r="B7932" s="2"/>
      <c r="C7932" s="5" t="s">
        <v>122</v>
      </c>
      <c r="D7932" s="9">
        <f>SUM(D7929:D7931)</f>
        <v>3550</v>
      </c>
    </row>
    <row r="7933" spans="1:4" x14ac:dyDescent="0.2">
      <c r="B7933" s="2"/>
      <c r="C7933" s="2"/>
    </row>
    <row r="7934" spans="1:4" x14ac:dyDescent="0.2">
      <c r="B7934" s="2" t="s">
        <v>31</v>
      </c>
      <c r="C7934" s="2" t="s">
        <v>32</v>
      </c>
      <c r="D7934" s="13">
        <v>20000</v>
      </c>
    </row>
    <row r="7935" spans="1:4" x14ac:dyDescent="0.2">
      <c r="B7935" s="2"/>
      <c r="C7935" s="5" t="s">
        <v>123</v>
      </c>
      <c r="D7935" s="9">
        <f>SUM(D7934:D7934)</f>
        <v>20000</v>
      </c>
    </row>
    <row r="7936" spans="1:4" x14ac:dyDescent="0.2">
      <c r="B7936" s="2"/>
      <c r="C7936" s="2"/>
    </row>
    <row r="7937" spans="1:4" x14ac:dyDescent="0.2">
      <c r="B7937" s="27" t="s">
        <v>244</v>
      </c>
      <c r="C7937" s="27"/>
      <c r="D7937" s="11">
        <f>+D7932+D7935</f>
        <v>23550</v>
      </c>
    </row>
    <row r="7939" spans="1:4" x14ac:dyDescent="0.2">
      <c r="B7939" s="2"/>
      <c r="C7939" s="2"/>
    </row>
    <row r="7940" spans="1:4" x14ac:dyDescent="0.2">
      <c r="A7940" s="10" t="s">
        <v>289</v>
      </c>
      <c r="B7940" s="2"/>
      <c r="C7940" s="2"/>
    </row>
    <row r="7942" spans="1:4" x14ac:dyDescent="0.2">
      <c r="B7942" s="2" t="s">
        <v>119</v>
      </c>
      <c r="C7942" s="2" t="s">
        <v>91</v>
      </c>
      <c r="D7942" s="13">
        <v>379777</v>
      </c>
    </row>
    <row r="7943" spans="1:4" x14ac:dyDescent="0.2">
      <c r="B7943" s="2"/>
      <c r="C7943" s="5" t="s">
        <v>120</v>
      </c>
      <c r="D7943" s="9">
        <f>SUM(D7942)</f>
        <v>379777</v>
      </c>
    </row>
    <row r="7944" spans="1:4" x14ac:dyDescent="0.2">
      <c r="B7944" s="2"/>
      <c r="C7944" s="2"/>
    </row>
    <row r="7945" spans="1:4" x14ac:dyDescent="0.2">
      <c r="B7945" s="27" t="s">
        <v>290</v>
      </c>
      <c r="C7945" s="27"/>
      <c r="D7945" s="11">
        <f>+D7943</f>
        <v>379777</v>
      </c>
    </row>
    <row r="7946" spans="1:4" x14ac:dyDescent="0.2">
      <c r="B7946" s="2"/>
      <c r="C7946" s="2"/>
    </row>
    <row r="7947" spans="1:4" x14ac:dyDescent="0.2">
      <c r="B7947" s="2"/>
      <c r="C7947" s="2"/>
    </row>
    <row r="7948" spans="1:4" x14ac:dyDescent="0.2">
      <c r="A7948" s="10" t="s">
        <v>102</v>
      </c>
      <c r="B7948" s="2"/>
      <c r="C7948" s="2"/>
    </row>
    <row r="7950" spans="1:4" x14ac:dyDescent="0.2">
      <c r="B7950" s="2" t="s">
        <v>7</v>
      </c>
      <c r="C7950" s="2" t="s">
        <v>8</v>
      </c>
      <c r="D7950" s="13">
        <v>5100</v>
      </c>
    </row>
    <row r="7951" spans="1:4" x14ac:dyDescent="0.2">
      <c r="B7951" s="2"/>
      <c r="C7951" s="5" t="s">
        <v>121</v>
      </c>
      <c r="D7951" s="9">
        <f>SUM(D7950:D7950)</f>
        <v>5100</v>
      </c>
    </row>
    <row r="7952" spans="1:4" x14ac:dyDescent="0.2">
      <c r="B7952" s="2"/>
      <c r="C7952" s="2"/>
    </row>
    <row r="7953" spans="1:4" x14ac:dyDescent="0.2">
      <c r="B7953" s="27" t="s">
        <v>131</v>
      </c>
      <c r="C7953" s="27"/>
      <c r="D7953" s="11">
        <f>+D7951</f>
        <v>5100</v>
      </c>
    </row>
    <row r="7954" spans="1:4" x14ac:dyDescent="0.2">
      <c r="B7954" s="25"/>
      <c r="C7954" s="25"/>
      <c r="D7954" s="23"/>
    </row>
    <row r="7955" spans="1:4" x14ac:dyDescent="0.2">
      <c r="B7955" s="25"/>
      <c r="C7955" s="25"/>
      <c r="D7955" s="23"/>
    </row>
    <row r="7956" spans="1:4" x14ac:dyDescent="0.2">
      <c r="A7956" s="10" t="s">
        <v>161</v>
      </c>
      <c r="B7956" s="2"/>
      <c r="C7956" s="2"/>
    </row>
    <row r="7958" spans="1:4" x14ac:dyDescent="0.2">
      <c r="B7958" s="2" t="s">
        <v>119</v>
      </c>
      <c r="C7958" s="2" t="s">
        <v>91</v>
      </c>
      <c r="D7958" s="13">
        <v>2314096</v>
      </c>
    </row>
    <row r="7959" spans="1:4" x14ac:dyDescent="0.2">
      <c r="B7959" s="2"/>
      <c r="C7959" s="5" t="s">
        <v>120</v>
      </c>
      <c r="D7959" s="9">
        <f>SUM(D7958)</f>
        <v>2314096</v>
      </c>
    </row>
    <row r="7960" spans="1:4" x14ac:dyDescent="0.2">
      <c r="B7960" s="2"/>
      <c r="C7960" s="2"/>
    </row>
    <row r="7961" spans="1:4" x14ac:dyDescent="0.2">
      <c r="B7961" s="2" t="s">
        <v>5</v>
      </c>
      <c r="C7961" s="2" t="s">
        <v>6</v>
      </c>
      <c r="D7961" s="9">
        <v>1642870</v>
      </c>
    </row>
    <row r="7962" spans="1:4" x14ac:dyDescent="0.2">
      <c r="B7962" s="2" t="s">
        <v>294</v>
      </c>
      <c r="C7962" s="2" t="s">
        <v>295</v>
      </c>
      <c r="D7962" s="9">
        <v>5000</v>
      </c>
    </row>
    <row r="7963" spans="1:4" x14ac:dyDescent="0.2">
      <c r="B7963" s="2" t="s">
        <v>283</v>
      </c>
      <c r="C7963" s="2" t="s">
        <v>284</v>
      </c>
      <c r="D7963" s="13">
        <v>2000</v>
      </c>
    </row>
    <row r="7964" spans="1:4" x14ac:dyDescent="0.2">
      <c r="B7964" s="2"/>
      <c r="C7964" s="5" t="s">
        <v>121</v>
      </c>
      <c r="D7964" s="9">
        <f>SUM(D7961:D7963)</f>
        <v>1649870</v>
      </c>
    </row>
    <row r="7965" spans="1:4" x14ac:dyDescent="0.2">
      <c r="B7965" s="2"/>
      <c r="C7965" s="2"/>
    </row>
    <row r="7966" spans="1:4" x14ac:dyDescent="0.2">
      <c r="B7966" s="2" t="s">
        <v>15</v>
      </c>
      <c r="C7966" s="2" t="s">
        <v>16</v>
      </c>
      <c r="D7966" s="9">
        <v>14500</v>
      </c>
    </row>
    <row r="7967" spans="1:4" x14ac:dyDescent="0.2">
      <c r="B7967" s="2" t="s">
        <v>25</v>
      </c>
      <c r="C7967" s="2" t="s">
        <v>26</v>
      </c>
      <c r="D7967" s="9">
        <v>1000</v>
      </c>
    </row>
    <row r="7968" spans="1:4" x14ac:dyDescent="0.2">
      <c r="B7968" s="2" t="s">
        <v>29</v>
      </c>
      <c r="C7968" s="2" t="s">
        <v>30</v>
      </c>
      <c r="D7968" s="13">
        <v>9000</v>
      </c>
    </row>
    <row r="7969" spans="1:4" x14ac:dyDescent="0.2">
      <c r="B7969" s="2"/>
      <c r="C7969" s="5" t="s">
        <v>122</v>
      </c>
      <c r="D7969" s="9">
        <f>SUM(D7966:D7968)</f>
        <v>24500</v>
      </c>
    </row>
    <row r="7970" spans="1:4" x14ac:dyDescent="0.2">
      <c r="B7970" s="2"/>
      <c r="C7970" s="2"/>
    </row>
    <row r="7971" spans="1:4" x14ac:dyDescent="0.2">
      <c r="B7971" s="2" t="s">
        <v>31</v>
      </c>
      <c r="C7971" s="2" t="s">
        <v>32</v>
      </c>
      <c r="D7971" s="9">
        <v>12000</v>
      </c>
    </row>
    <row r="7972" spans="1:4" x14ac:dyDescent="0.2">
      <c r="B7972" s="2" t="s">
        <v>40</v>
      </c>
      <c r="C7972" s="2" t="s">
        <v>41</v>
      </c>
      <c r="D7972" s="9">
        <v>2000</v>
      </c>
    </row>
    <row r="7973" spans="1:4" x14ac:dyDescent="0.2">
      <c r="B7973" s="2" t="s">
        <v>45</v>
      </c>
      <c r="C7973" s="2" t="s">
        <v>46</v>
      </c>
      <c r="D7973" s="13">
        <v>1600</v>
      </c>
    </row>
    <row r="7974" spans="1:4" x14ac:dyDescent="0.2">
      <c r="B7974" s="2"/>
      <c r="C7974" s="5" t="s">
        <v>123</v>
      </c>
      <c r="D7974" s="9">
        <f>SUM(D7971:D7973)</f>
        <v>15600</v>
      </c>
    </row>
    <row r="7975" spans="1:4" x14ac:dyDescent="0.2">
      <c r="B7975" s="2"/>
      <c r="C7975" s="2"/>
    </row>
    <row r="7976" spans="1:4" x14ac:dyDescent="0.2">
      <c r="B7976" s="27" t="s">
        <v>162</v>
      </c>
      <c r="C7976" s="27"/>
      <c r="D7976" s="11">
        <f>+D7959+D7964+D7969+D7974</f>
        <v>4004066</v>
      </c>
    </row>
    <row r="7978" spans="1:4" ht="16.5" thickBot="1" x14ac:dyDescent="0.3">
      <c r="B7978" s="31" t="s">
        <v>330</v>
      </c>
      <c r="C7978" s="31"/>
      <c r="D7978" s="6">
        <f>+D7912+D7924+D7937+D7976+D7945+D7953</f>
        <v>4664393</v>
      </c>
    </row>
    <row r="7979" spans="1:4" ht="13.5" thickTop="1" x14ac:dyDescent="0.2"/>
    <row r="7980" spans="1:4" ht="13.5" thickBot="1" x14ac:dyDescent="0.25"/>
    <row r="7981" spans="1:4" ht="18.75" thickBot="1" x14ac:dyDescent="0.3">
      <c r="A7981" s="28" t="s">
        <v>100</v>
      </c>
      <c r="B7981" s="29"/>
      <c r="C7981" s="29"/>
      <c r="D7981" s="30"/>
    </row>
    <row r="7982" spans="1:4" ht="18" x14ac:dyDescent="0.25">
      <c r="A7982" s="3"/>
      <c r="B7982" s="3"/>
      <c r="C7982" s="3"/>
      <c r="D7982" s="37"/>
    </row>
    <row r="7983" spans="1:4" ht="12.75" customHeight="1" x14ac:dyDescent="0.2">
      <c r="A7983" s="19" t="s">
        <v>90</v>
      </c>
      <c r="C7983" s="2"/>
    </row>
    <row r="7984" spans="1:4" ht="12.75" customHeight="1" x14ac:dyDescent="0.25">
      <c r="A7984" s="3"/>
    </row>
    <row r="7985" spans="1:6" ht="12.75" customHeight="1" x14ac:dyDescent="0.25">
      <c r="A7985" s="3"/>
      <c r="B7985" s="2" t="s">
        <v>119</v>
      </c>
      <c r="C7985" s="2" t="s">
        <v>91</v>
      </c>
      <c r="D7985" s="4">
        <v>306821</v>
      </c>
    </row>
    <row r="7986" spans="1:6" ht="12.75" customHeight="1" x14ac:dyDescent="0.25">
      <c r="A7986" s="3"/>
      <c r="B7986" s="2"/>
      <c r="C7986" s="5" t="s">
        <v>120</v>
      </c>
      <c r="D7986" s="9">
        <f>SUM(D7985)</f>
        <v>306821</v>
      </c>
    </row>
    <row r="7987" spans="1:6" ht="12.75" customHeight="1" x14ac:dyDescent="0.25">
      <c r="A7987" s="3"/>
      <c r="B7987" s="2"/>
      <c r="C7987" s="5"/>
    </row>
    <row r="7988" spans="1:6" ht="12.75" customHeight="1" x14ac:dyDescent="0.25">
      <c r="A7988" s="3"/>
      <c r="B7988" s="2" t="s">
        <v>1</v>
      </c>
      <c r="C7988" s="7" t="s">
        <v>2</v>
      </c>
      <c r="D7988" s="9">
        <v>15000</v>
      </c>
    </row>
    <row r="7989" spans="1:6" ht="12.75" customHeight="1" x14ac:dyDescent="0.25">
      <c r="A7989" s="3"/>
      <c r="B7989" s="2" t="s">
        <v>3</v>
      </c>
      <c r="C7989" s="7" t="s">
        <v>4</v>
      </c>
      <c r="D7989" s="9">
        <v>14410</v>
      </c>
    </row>
    <row r="7990" spans="1:6" ht="12.75" customHeight="1" x14ac:dyDescent="0.25">
      <c r="A7990" s="3"/>
      <c r="B7990" s="2" t="s">
        <v>11</v>
      </c>
      <c r="C7990" s="7" t="s">
        <v>12</v>
      </c>
      <c r="D7990" s="9">
        <v>1684</v>
      </c>
    </row>
    <row r="7991" spans="1:6" ht="12.75" customHeight="1" x14ac:dyDescent="0.25">
      <c r="A7991" s="3"/>
      <c r="B7991" s="2" t="s">
        <v>283</v>
      </c>
      <c r="C7991" s="2" t="s">
        <v>284</v>
      </c>
      <c r="D7991" s="13">
        <v>60000</v>
      </c>
    </row>
    <row r="7992" spans="1:6" ht="12.75" customHeight="1" x14ac:dyDescent="0.25">
      <c r="A7992" s="3"/>
      <c r="B7992" s="2"/>
      <c r="C7992" s="5" t="s">
        <v>121</v>
      </c>
      <c r="D7992" s="9">
        <f>SUM(D7988:D7991)</f>
        <v>91094</v>
      </c>
      <c r="E7992" s="12"/>
      <c r="F7992" s="12"/>
    </row>
    <row r="7993" spans="1:6" ht="12.75" customHeight="1" x14ac:dyDescent="0.25">
      <c r="A7993" s="3"/>
      <c r="B7993" s="2"/>
      <c r="C7993" s="2"/>
    </row>
    <row r="7994" spans="1:6" ht="12.75" customHeight="1" x14ac:dyDescent="0.25">
      <c r="A7994" s="3"/>
      <c r="B7994" s="2" t="s">
        <v>15</v>
      </c>
      <c r="C7994" s="2" t="s">
        <v>16</v>
      </c>
      <c r="D7994" s="9">
        <v>1000</v>
      </c>
    </row>
    <row r="7995" spans="1:6" ht="12.75" customHeight="1" x14ac:dyDescent="0.25">
      <c r="A7995" s="3"/>
      <c r="B7995" s="2" t="s">
        <v>17</v>
      </c>
      <c r="C7995" s="2" t="s">
        <v>18</v>
      </c>
      <c r="D7995" s="9">
        <v>1000</v>
      </c>
    </row>
    <row r="7996" spans="1:6" ht="12.75" customHeight="1" x14ac:dyDescent="0.25">
      <c r="A7996" s="3"/>
      <c r="B7996" s="2" t="s">
        <v>25</v>
      </c>
      <c r="C7996" s="2" t="s">
        <v>26</v>
      </c>
      <c r="D7996" s="9">
        <v>2000</v>
      </c>
    </row>
    <row r="7997" spans="1:6" ht="12.75" customHeight="1" x14ac:dyDescent="0.25">
      <c r="A7997" s="3"/>
      <c r="B7997" s="2" t="s">
        <v>29</v>
      </c>
      <c r="C7997" s="2" t="s">
        <v>30</v>
      </c>
      <c r="D7997" s="13">
        <v>40000</v>
      </c>
    </row>
    <row r="7998" spans="1:6" ht="12.75" customHeight="1" x14ac:dyDescent="0.25">
      <c r="A7998" s="3"/>
      <c r="B7998" s="2"/>
      <c r="C7998" s="5" t="s">
        <v>122</v>
      </c>
      <c r="D7998" s="9">
        <f>SUM(D7994:D7997)</f>
        <v>44000</v>
      </c>
    </row>
    <row r="7999" spans="1:6" ht="12.75" customHeight="1" x14ac:dyDescent="0.25">
      <c r="A7999" s="3"/>
      <c r="B7999" s="2"/>
      <c r="C7999" s="2"/>
    </row>
    <row r="8000" spans="1:6" ht="12.75" customHeight="1" x14ac:dyDescent="0.25">
      <c r="A8000" s="3"/>
      <c r="B8000" s="2" t="s">
        <v>31</v>
      </c>
      <c r="C8000" s="2" t="s">
        <v>32</v>
      </c>
      <c r="D8000" s="9">
        <v>8000</v>
      </c>
    </row>
    <row r="8001" spans="1:4" ht="12.75" customHeight="1" x14ac:dyDescent="0.25">
      <c r="A8001" s="3"/>
      <c r="B8001" s="2" t="s">
        <v>40</v>
      </c>
      <c r="C8001" s="2" t="s">
        <v>41</v>
      </c>
      <c r="D8001" s="9">
        <v>500</v>
      </c>
    </row>
    <row r="8002" spans="1:4" ht="12.75" customHeight="1" x14ac:dyDescent="0.25">
      <c r="A8002" s="3"/>
      <c r="B8002" s="2" t="s">
        <v>42</v>
      </c>
      <c r="C8002" s="2" t="s">
        <v>280</v>
      </c>
      <c r="D8002" s="9">
        <v>1000</v>
      </c>
    </row>
    <row r="8003" spans="1:4" ht="12.75" customHeight="1" x14ac:dyDescent="0.25">
      <c r="A8003" s="3"/>
      <c r="B8003" s="2" t="s">
        <v>44</v>
      </c>
      <c r="C8003" s="2" t="s">
        <v>39</v>
      </c>
      <c r="D8003" s="9">
        <v>1000</v>
      </c>
    </row>
    <row r="8004" spans="1:4" ht="12.75" customHeight="1" x14ac:dyDescent="0.25">
      <c r="A8004" s="3"/>
      <c r="B8004" s="2" t="s">
        <v>45</v>
      </c>
      <c r="C8004" s="2" t="s">
        <v>46</v>
      </c>
      <c r="D8004" s="13">
        <v>20000</v>
      </c>
    </row>
    <row r="8005" spans="1:4" ht="12.75" customHeight="1" x14ac:dyDescent="0.25">
      <c r="A8005" s="3"/>
      <c r="B8005" s="2"/>
      <c r="C8005" s="5" t="s">
        <v>123</v>
      </c>
      <c r="D8005" s="9">
        <f>SUM(D8000:D8004)</f>
        <v>30500</v>
      </c>
    </row>
    <row r="8006" spans="1:4" ht="12.75" customHeight="1" x14ac:dyDescent="0.25">
      <c r="A8006" s="3"/>
      <c r="B8006" s="2"/>
      <c r="C8006" s="2"/>
    </row>
    <row r="8007" spans="1:4" ht="12.75" customHeight="1" x14ac:dyDescent="0.25">
      <c r="A8007" s="3"/>
      <c r="B8007" s="27" t="s">
        <v>130</v>
      </c>
      <c r="C8007" s="27"/>
      <c r="D8007" s="11">
        <f>+D7986+D7992+D7998+D8005</f>
        <v>472415</v>
      </c>
    </row>
    <row r="8008" spans="1:4" ht="12.75" customHeight="1" x14ac:dyDescent="0.25">
      <c r="A8008" s="3"/>
      <c r="B8008" s="25"/>
      <c r="C8008" s="25"/>
      <c r="D8008" s="23"/>
    </row>
    <row r="8009" spans="1:4" ht="12.75" customHeight="1" x14ac:dyDescent="0.25">
      <c r="A8009" s="3"/>
      <c r="B8009" s="25"/>
      <c r="C8009" s="25"/>
      <c r="D8009" s="23"/>
    </row>
    <row r="8010" spans="1:4" ht="12.75" customHeight="1" x14ac:dyDescent="0.2">
      <c r="A8010" s="10" t="s">
        <v>102</v>
      </c>
      <c r="B8010" s="2"/>
      <c r="C8010" s="2"/>
    </row>
    <row r="8011" spans="1:4" ht="12.75" customHeight="1" x14ac:dyDescent="0.2"/>
    <row r="8012" spans="1:4" ht="12.75" customHeight="1" x14ac:dyDescent="0.2">
      <c r="B8012" s="2" t="s">
        <v>7</v>
      </c>
      <c r="C8012" s="2" t="s">
        <v>8</v>
      </c>
      <c r="D8012" s="13">
        <v>9900</v>
      </c>
    </row>
    <row r="8013" spans="1:4" ht="12.75" customHeight="1" x14ac:dyDescent="0.2">
      <c r="B8013" s="2"/>
      <c r="C8013" s="5" t="s">
        <v>121</v>
      </c>
      <c r="D8013" s="9">
        <f>SUM(D8012:D8012)</f>
        <v>9900</v>
      </c>
    </row>
    <row r="8014" spans="1:4" ht="12.75" customHeight="1" x14ac:dyDescent="0.2">
      <c r="B8014" s="2"/>
      <c r="C8014" s="2"/>
    </row>
    <row r="8015" spans="1:4" ht="12.75" customHeight="1" x14ac:dyDescent="0.2">
      <c r="B8015" s="27" t="s">
        <v>131</v>
      </c>
      <c r="C8015" s="27"/>
      <c r="D8015" s="11">
        <f>+D8013</f>
        <v>9900</v>
      </c>
    </row>
    <row r="8016" spans="1:4" ht="12.75" customHeight="1" x14ac:dyDescent="0.2">
      <c r="B8016" s="25"/>
      <c r="C8016" s="25"/>
      <c r="D8016" s="23"/>
    </row>
    <row r="8018" spans="1:6" ht="16.5" thickBot="1" x14ac:dyDescent="0.3">
      <c r="B8018" s="31" t="s">
        <v>254</v>
      </c>
      <c r="C8018" s="31"/>
      <c r="D8018" s="6">
        <f>+D8007+D8015</f>
        <v>482315</v>
      </c>
    </row>
    <row r="8019" spans="1:6" ht="13.5" thickTop="1" x14ac:dyDescent="0.2"/>
    <row r="8020" spans="1:6" ht="13.5" thickBot="1" x14ac:dyDescent="0.25">
      <c r="B8020" s="2"/>
      <c r="C8020" s="2"/>
    </row>
    <row r="8021" spans="1:6" ht="18.75" thickBot="1" x14ac:dyDescent="0.3">
      <c r="A8021" s="28" t="s">
        <v>253</v>
      </c>
      <c r="B8021" s="29"/>
      <c r="C8021" s="29"/>
      <c r="D8021" s="30"/>
    </row>
    <row r="8022" spans="1:6" ht="18" x14ac:dyDescent="0.25">
      <c r="A8022" s="3"/>
      <c r="B8022" s="3"/>
      <c r="C8022" s="3"/>
      <c r="D8022" s="37"/>
    </row>
    <row r="8023" spans="1:6" x14ac:dyDescent="0.2">
      <c r="A8023" s="19" t="s">
        <v>111</v>
      </c>
      <c r="B8023" s="2"/>
      <c r="C8023" s="2"/>
    </row>
    <row r="8025" spans="1:6" x14ac:dyDescent="0.2">
      <c r="B8025" s="2" t="s">
        <v>119</v>
      </c>
      <c r="C8025" s="2" t="s">
        <v>91</v>
      </c>
      <c r="D8025" s="4">
        <v>1058387</v>
      </c>
    </row>
    <row r="8026" spans="1:6" x14ac:dyDescent="0.2">
      <c r="B8026" s="2"/>
      <c r="C8026" s="5" t="s">
        <v>120</v>
      </c>
      <c r="D8026" s="9">
        <f>SUM(D8025)</f>
        <v>1058387</v>
      </c>
    </row>
    <row r="8027" spans="1:6" x14ac:dyDescent="0.2">
      <c r="B8027" s="2"/>
      <c r="C8027" s="2"/>
    </row>
    <row r="8028" spans="1:6" x14ac:dyDescent="0.2">
      <c r="B8028" s="2" t="s">
        <v>1</v>
      </c>
      <c r="C8028" s="2" t="s">
        <v>2</v>
      </c>
      <c r="D8028" s="13">
        <v>6000</v>
      </c>
    </row>
    <row r="8029" spans="1:6" x14ac:dyDescent="0.2">
      <c r="B8029" s="2"/>
      <c r="C8029" s="5" t="s">
        <v>121</v>
      </c>
      <c r="D8029" s="9">
        <f>SUM(D8028:D8028)</f>
        <v>6000</v>
      </c>
      <c r="E8029" s="12"/>
      <c r="F8029" s="12"/>
    </row>
    <row r="8030" spans="1:6" x14ac:dyDescent="0.2">
      <c r="B8030" s="2"/>
      <c r="C8030" s="2"/>
    </row>
    <row r="8031" spans="1:6" x14ac:dyDescent="0.2">
      <c r="B8031" s="2" t="s">
        <v>15</v>
      </c>
      <c r="C8031" s="2" t="s">
        <v>16</v>
      </c>
      <c r="D8031" s="9">
        <v>2400</v>
      </c>
    </row>
    <row r="8032" spans="1:6" x14ac:dyDescent="0.2">
      <c r="B8032" s="2" t="s">
        <v>29</v>
      </c>
      <c r="C8032" s="2" t="s">
        <v>30</v>
      </c>
      <c r="D8032" s="13">
        <v>27950</v>
      </c>
    </row>
    <row r="8033" spans="1:4" x14ac:dyDescent="0.2">
      <c r="B8033" s="2"/>
      <c r="C8033" s="5" t="s">
        <v>122</v>
      </c>
      <c r="D8033" s="9">
        <f>SUM(D8031:D8032)</f>
        <v>30350</v>
      </c>
    </row>
    <row r="8034" spans="1:4" x14ac:dyDescent="0.2">
      <c r="B8034" s="2"/>
      <c r="C8034" s="5"/>
    </row>
    <row r="8035" spans="1:4" x14ac:dyDescent="0.2">
      <c r="B8035" s="2" t="s">
        <v>31</v>
      </c>
      <c r="C8035" s="2" t="s">
        <v>32</v>
      </c>
      <c r="D8035" s="9">
        <v>2500</v>
      </c>
    </row>
    <row r="8036" spans="1:4" x14ac:dyDescent="0.2">
      <c r="B8036" s="2" t="s">
        <v>42</v>
      </c>
      <c r="C8036" s="2" t="s">
        <v>43</v>
      </c>
      <c r="D8036" s="13">
        <v>6000</v>
      </c>
    </row>
    <row r="8037" spans="1:4" x14ac:dyDescent="0.2">
      <c r="B8037" s="2"/>
      <c r="C8037" s="5" t="s">
        <v>123</v>
      </c>
      <c r="D8037" s="9">
        <f>SUM(D8035:D8036)</f>
        <v>8500</v>
      </c>
    </row>
    <row r="8038" spans="1:4" x14ac:dyDescent="0.2">
      <c r="B8038" s="2"/>
      <c r="C8038" s="2"/>
    </row>
    <row r="8039" spans="1:4" x14ac:dyDescent="0.2">
      <c r="B8039" s="27" t="s">
        <v>129</v>
      </c>
      <c r="C8039" s="27"/>
      <c r="D8039" s="11">
        <f>+D8026+D8033+D8037+D8029</f>
        <v>1103237</v>
      </c>
    </row>
    <row r="8042" spans="1:4" ht="16.5" thickBot="1" x14ac:dyDescent="0.3">
      <c r="B8042" s="31" t="s">
        <v>129</v>
      </c>
      <c r="C8042" s="31"/>
      <c r="D8042" s="6">
        <f>+D8039</f>
        <v>1103237</v>
      </c>
    </row>
    <row r="8043" spans="1:4" ht="13.5" thickTop="1" x14ac:dyDescent="0.2">
      <c r="D8043" s="17"/>
    </row>
    <row r="8044" spans="1:4" ht="13.5" thickBot="1" x14ac:dyDescent="0.25">
      <c r="B8044" s="2"/>
      <c r="C8044" s="2"/>
    </row>
    <row r="8045" spans="1:4" ht="18.75" thickBot="1" x14ac:dyDescent="0.3">
      <c r="A8045" s="28" t="s">
        <v>252</v>
      </c>
      <c r="B8045" s="29"/>
      <c r="C8045" s="29"/>
      <c r="D8045" s="30"/>
    </row>
    <row r="8046" spans="1:4" ht="18" x14ac:dyDescent="0.25">
      <c r="A8046" s="3"/>
      <c r="B8046" s="3"/>
      <c r="C8046" s="3"/>
      <c r="D8046" s="37"/>
    </row>
    <row r="8047" spans="1:4" x14ac:dyDescent="0.2">
      <c r="A8047" s="10" t="s">
        <v>102</v>
      </c>
      <c r="B8047" s="2"/>
      <c r="C8047" s="2"/>
    </row>
    <row r="8049" spans="1:4" x14ac:dyDescent="0.2">
      <c r="B8049" s="2" t="s">
        <v>65</v>
      </c>
      <c r="C8049" s="2" t="s">
        <v>66</v>
      </c>
      <c r="D8049" s="14">
        <v>10000</v>
      </c>
    </row>
    <row r="8050" spans="1:4" x14ac:dyDescent="0.2">
      <c r="B8050" s="2" t="s">
        <v>7</v>
      </c>
      <c r="C8050" s="2" t="s">
        <v>8</v>
      </c>
      <c r="D8050" s="9">
        <v>40000</v>
      </c>
    </row>
    <row r="8051" spans="1:4" x14ac:dyDescent="0.2">
      <c r="B8051" s="2" t="s">
        <v>67</v>
      </c>
      <c r="C8051" s="2" t="s">
        <v>68</v>
      </c>
      <c r="D8051" s="9">
        <v>36858</v>
      </c>
    </row>
    <row r="8052" spans="1:4" x14ac:dyDescent="0.2">
      <c r="B8052" s="2" t="s">
        <v>69</v>
      </c>
      <c r="C8052" s="2" t="s">
        <v>70</v>
      </c>
      <c r="D8052" s="13">
        <v>2000</v>
      </c>
    </row>
    <row r="8053" spans="1:4" x14ac:dyDescent="0.2">
      <c r="B8053" s="2"/>
      <c r="C8053" s="5" t="s">
        <v>121</v>
      </c>
      <c r="D8053" s="9">
        <f>SUM(D8049:D8052)</f>
        <v>88858</v>
      </c>
    </row>
    <row r="8054" spans="1:4" x14ac:dyDescent="0.2">
      <c r="B8054" s="2"/>
      <c r="C8054" s="2"/>
    </row>
    <row r="8055" spans="1:4" x14ac:dyDescent="0.2">
      <c r="B8055" s="27" t="s">
        <v>131</v>
      </c>
      <c r="C8055" s="27"/>
      <c r="D8055" s="11">
        <f>+D8053</f>
        <v>88858</v>
      </c>
    </row>
    <row r="8057" spans="1:4" x14ac:dyDescent="0.2">
      <c r="B8057" s="2"/>
      <c r="C8057" s="2"/>
    </row>
    <row r="8058" spans="1:4" x14ac:dyDescent="0.2">
      <c r="A8058" s="10" t="s">
        <v>255</v>
      </c>
      <c r="B8058" s="2"/>
      <c r="C8058" s="2"/>
    </row>
    <row r="8060" spans="1:4" x14ac:dyDescent="0.2">
      <c r="B8060" s="2" t="s">
        <v>119</v>
      </c>
      <c r="C8060" s="2" t="s">
        <v>91</v>
      </c>
      <c r="D8060" s="13">
        <v>8506995</v>
      </c>
    </row>
    <row r="8061" spans="1:4" x14ac:dyDescent="0.2">
      <c r="B8061" s="2"/>
      <c r="C8061" s="5" t="s">
        <v>120</v>
      </c>
      <c r="D8061" s="9">
        <f>SUM(D8060)</f>
        <v>8506995</v>
      </c>
    </row>
    <row r="8062" spans="1:4" x14ac:dyDescent="0.2">
      <c r="B8062" s="2"/>
      <c r="C8062" s="2"/>
    </row>
    <row r="8063" spans="1:4" x14ac:dyDescent="0.2">
      <c r="B8063" s="2" t="s">
        <v>0</v>
      </c>
      <c r="C8063" s="2" t="s">
        <v>273</v>
      </c>
      <c r="D8063" s="9">
        <v>6000</v>
      </c>
    </row>
    <row r="8064" spans="1:4" x14ac:dyDescent="0.2">
      <c r="B8064" s="2" t="s">
        <v>1</v>
      </c>
      <c r="C8064" s="2" t="s">
        <v>2</v>
      </c>
      <c r="D8064" s="9">
        <v>4000</v>
      </c>
    </row>
    <row r="8065" spans="2:6" x14ac:dyDescent="0.2">
      <c r="B8065" s="2" t="s">
        <v>77</v>
      </c>
      <c r="C8065" s="2" t="s">
        <v>78</v>
      </c>
      <c r="D8065" s="9">
        <v>100000</v>
      </c>
    </row>
    <row r="8066" spans="2:6" x14ac:dyDescent="0.2">
      <c r="B8066" s="2" t="s">
        <v>5</v>
      </c>
      <c r="C8066" s="2" t="s">
        <v>6</v>
      </c>
      <c r="D8066" s="9">
        <v>18000</v>
      </c>
    </row>
    <row r="8067" spans="2:6" x14ac:dyDescent="0.2">
      <c r="B8067" s="2" t="s">
        <v>11</v>
      </c>
      <c r="C8067" s="2" t="s">
        <v>12</v>
      </c>
      <c r="D8067" s="9">
        <v>1784</v>
      </c>
    </row>
    <row r="8068" spans="2:6" x14ac:dyDescent="0.2">
      <c r="B8068" s="2" t="s">
        <v>283</v>
      </c>
      <c r="C8068" s="2" t="s">
        <v>284</v>
      </c>
      <c r="D8068" s="13">
        <v>7000</v>
      </c>
    </row>
    <row r="8069" spans="2:6" x14ac:dyDescent="0.2">
      <c r="B8069" s="2"/>
      <c r="C8069" s="5" t="s">
        <v>121</v>
      </c>
      <c r="D8069" s="9">
        <f>SUM(D8063:D8068)</f>
        <v>136784</v>
      </c>
      <c r="E8069" s="12"/>
      <c r="F8069" s="12"/>
    </row>
    <row r="8070" spans="2:6" x14ac:dyDescent="0.2">
      <c r="B8070" s="2"/>
      <c r="C8070" s="2"/>
    </row>
    <row r="8071" spans="2:6" x14ac:dyDescent="0.2">
      <c r="B8071" s="2" t="s">
        <v>73</v>
      </c>
      <c r="C8071" s="2" t="s">
        <v>74</v>
      </c>
      <c r="D8071" s="9">
        <v>110000</v>
      </c>
    </row>
    <row r="8072" spans="2:6" x14ac:dyDescent="0.2">
      <c r="B8072" s="2" t="s">
        <v>15</v>
      </c>
      <c r="C8072" s="2" t="s">
        <v>16</v>
      </c>
      <c r="D8072" s="9">
        <v>49000</v>
      </c>
    </row>
    <row r="8073" spans="2:6" x14ac:dyDescent="0.2">
      <c r="B8073" s="2" t="s">
        <v>17</v>
      </c>
      <c r="C8073" s="2" t="s">
        <v>18</v>
      </c>
      <c r="D8073" s="9">
        <v>3000</v>
      </c>
    </row>
    <row r="8074" spans="2:6" x14ac:dyDescent="0.2">
      <c r="B8074" s="2" t="s">
        <v>19</v>
      </c>
      <c r="C8074" s="2" t="s">
        <v>20</v>
      </c>
      <c r="D8074" s="9">
        <v>250</v>
      </c>
    </row>
    <row r="8075" spans="2:6" x14ac:dyDescent="0.2">
      <c r="B8075" s="2" t="s">
        <v>23</v>
      </c>
      <c r="C8075" s="2" t="s">
        <v>24</v>
      </c>
      <c r="D8075" s="9">
        <v>500</v>
      </c>
    </row>
    <row r="8076" spans="2:6" x14ac:dyDescent="0.2">
      <c r="B8076" s="2" t="s">
        <v>57</v>
      </c>
      <c r="C8076" s="2" t="s">
        <v>58</v>
      </c>
      <c r="D8076" s="9">
        <v>300</v>
      </c>
    </row>
    <row r="8077" spans="2:6" x14ac:dyDescent="0.2">
      <c r="B8077" s="2" t="s">
        <v>25</v>
      </c>
      <c r="C8077" s="2" t="s">
        <v>26</v>
      </c>
      <c r="D8077" s="9">
        <v>1000</v>
      </c>
    </row>
    <row r="8078" spans="2:6" x14ac:dyDescent="0.2">
      <c r="B8078" s="2" t="s">
        <v>27</v>
      </c>
      <c r="C8078" s="2" t="s">
        <v>28</v>
      </c>
      <c r="D8078" s="9">
        <v>84106</v>
      </c>
    </row>
    <row r="8079" spans="2:6" x14ac:dyDescent="0.2">
      <c r="B8079" s="2" t="s">
        <v>29</v>
      </c>
      <c r="C8079" s="2" t="s">
        <v>30</v>
      </c>
      <c r="D8079" s="13">
        <v>60000</v>
      </c>
    </row>
    <row r="8080" spans="2:6" x14ac:dyDescent="0.2">
      <c r="B8080" s="2"/>
      <c r="C8080" s="5" t="s">
        <v>122</v>
      </c>
      <c r="D8080" s="9">
        <f>SUM(D8071:D8079)</f>
        <v>308156</v>
      </c>
    </row>
    <row r="8081" spans="1:4" x14ac:dyDescent="0.2">
      <c r="B8081" s="2"/>
      <c r="C8081" s="2"/>
    </row>
    <row r="8082" spans="1:4" x14ac:dyDescent="0.2">
      <c r="B8082" s="2" t="s">
        <v>31</v>
      </c>
      <c r="C8082" s="2" t="s">
        <v>32</v>
      </c>
      <c r="D8082" s="9">
        <v>6000</v>
      </c>
    </row>
    <row r="8083" spans="1:4" x14ac:dyDescent="0.2">
      <c r="B8083" s="2" t="s">
        <v>37</v>
      </c>
      <c r="C8083" s="2" t="s">
        <v>38</v>
      </c>
      <c r="D8083" s="9">
        <v>5000</v>
      </c>
    </row>
    <row r="8084" spans="1:4" x14ac:dyDescent="0.2">
      <c r="B8084" s="2" t="s">
        <v>40</v>
      </c>
      <c r="C8084" s="2" t="s">
        <v>41</v>
      </c>
      <c r="D8084" s="9">
        <v>3000</v>
      </c>
    </row>
    <row r="8085" spans="1:4" x14ac:dyDescent="0.2">
      <c r="B8085" s="2" t="s">
        <v>42</v>
      </c>
      <c r="C8085" s="2" t="s">
        <v>280</v>
      </c>
      <c r="D8085" s="9">
        <v>24000</v>
      </c>
    </row>
    <row r="8086" spans="1:4" x14ac:dyDescent="0.2">
      <c r="B8086" s="2" t="s">
        <v>44</v>
      </c>
      <c r="C8086" s="2" t="s">
        <v>39</v>
      </c>
      <c r="D8086" s="9">
        <v>3500</v>
      </c>
    </row>
    <row r="8087" spans="1:4" x14ac:dyDescent="0.2">
      <c r="B8087" s="2" t="s">
        <v>45</v>
      </c>
      <c r="C8087" s="2" t="s">
        <v>46</v>
      </c>
      <c r="D8087" s="13">
        <v>4500</v>
      </c>
    </row>
    <row r="8088" spans="1:4" x14ac:dyDescent="0.2">
      <c r="B8088" s="2"/>
      <c r="C8088" s="5" t="s">
        <v>123</v>
      </c>
      <c r="D8088" s="9">
        <f>SUM(D8082:D8087)</f>
        <v>46000</v>
      </c>
    </row>
    <row r="8089" spans="1:4" x14ac:dyDescent="0.2">
      <c r="B8089" s="2"/>
      <c r="C8089" s="2"/>
    </row>
    <row r="8090" spans="1:4" x14ac:dyDescent="0.2">
      <c r="B8090" s="27" t="s">
        <v>256</v>
      </c>
      <c r="C8090" s="27"/>
      <c r="D8090" s="11">
        <f>+D8061+D8069+D8080+D8088</f>
        <v>8997935</v>
      </c>
    </row>
    <row r="8092" spans="1:4" ht="16.5" thickBot="1" x14ac:dyDescent="0.3">
      <c r="B8092" s="31" t="s">
        <v>256</v>
      </c>
      <c r="C8092" s="31"/>
      <c r="D8092" s="40">
        <f>+D8090+D8055</f>
        <v>9086793</v>
      </c>
    </row>
    <row r="8093" spans="1:4" ht="13.5" thickTop="1" x14ac:dyDescent="0.2"/>
    <row r="8094" spans="1:4" ht="13.5" thickBot="1" x14ac:dyDescent="0.25">
      <c r="B8094" s="2"/>
      <c r="C8094" s="2"/>
    </row>
    <row r="8095" spans="1:4" ht="18.75" thickBot="1" x14ac:dyDescent="0.3">
      <c r="A8095" s="28" t="s">
        <v>349</v>
      </c>
      <c r="B8095" s="29"/>
      <c r="C8095" s="29"/>
      <c r="D8095" s="30"/>
    </row>
    <row r="8096" spans="1:4" ht="18" x14ac:dyDescent="0.25">
      <c r="A8096" s="3"/>
      <c r="B8096" s="3"/>
      <c r="C8096" s="3"/>
      <c r="D8096" s="37"/>
    </row>
    <row r="8097" spans="1:6" x14ac:dyDescent="0.2">
      <c r="A8097" s="19" t="s">
        <v>105</v>
      </c>
      <c r="B8097" s="2"/>
      <c r="C8097" s="2"/>
    </row>
    <row r="8099" spans="1:6" x14ac:dyDescent="0.2">
      <c r="B8099" s="2" t="s">
        <v>119</v>
      </c>
      <c r="C8099" s="2" t="s">
        <v>91</v>
      </c>
      <c r="D8099" s="4">
        <v>329107</v>
      </c>
    </row>
    <row r="8100" spans="1:6" x14ac:dyDescent="0.2">
      <c r="B8100" s="2"/>
      <c r="C8100" s="5" t="s">
        <v>120</v>
      </c>
      <c r="D8100" s="9">
        <f>SUM(D8099)</f>
        <v>329107</v>
      </c>
    </row>
    <row r="8101" spans="1:6" x14ac:dyDescent="0.2">
      <c r="B8101" s="2"/>
      <c r="C8101" s="2"/>
    </row>
    <row r="8102" spans="1:6" x14ac:dyDescent="0.2">
      <c r="B8102" s="2" t="s">
        <v>1</v>
      </c>
      <c r="C8102" s="2" t="s">
        <v>2</v>
      </c>
      <c r="D8102" s="9">
        <v>7500</v>
      </c>
    </row>
    <row r="8103" spans="1:6" x14ac:dyDescent="0.2">
      <c r="B8103" s="2" t="s">
        <v>77</v>
      </c>
      <c r="C8103" s="2" t="s">
        <v>306</v>
      </c>
      <c r="D8103" s="9">
        <v>9000</v>
      </c>
    </row>
    <row r="8104" spans="1:6" x14ac:dyDescent="0.2">
      <c r="B8104" s="2" t="s">
        <v>283</v>
      </c>
      <c r="C8104" s="2" t="s">
        <v>284</v>
      </c>
      <c r="D8104" s="13">
        <v>5000</v>
      </c>
    </row>
    <row r="8105" spans="1:6" x14ac:dyDescent="0.2">
      <c r="B8105" s="2"/>
      <c r="C8105" s="5" t="s">
        <v>121</v>
      </c>
      <c r="D8105" s="9">
        <f>SUM(D8102:D8104)</f>
        <v>21500</v>
      </c>
      <c r="E8105" s="12"/>
      <c r="F8105" s="12"/>
    </row>
    <row r="8106" spans="1:6" x14ac:dyDescent="0.2">
      <c r="B8106" s="2"/>
      <c r="C8106" s="2"/>
    </row>
    <row r="8107" spans="1:6" x14ac:dyDescent="0.2">
      <c r="B8107" s="2" t="s">
        <v>15</v>
      </c>
      <c r="C8107" s="2" t="s">
        <v>16</v>
      </c>
      <c r="D8107" s="9">
        <v>52500</v>
      </c>
    </row>
    <row r="8108" spans="1:6" x14ac:dyDescent="0.2">
      <c r="B8108" s="2" t="s">
        <v>21</v>
      </c>
      <c r="C8108" s="2" t="s">
        <v>22</v>
      </c>
      <c r="D8108" s="9">
        <v>8000</v>
      </c>
    </row>
    <row r="8109" spans="1:6" x14ac:dyDescent="0.2">
      <c r="B8109" s="2" t="s">
        <v>23</v>
      </c>
      <c r="C8109" s="2" t="s">
        <v>301</v>
      </c>
      <c r="D8109" s="9">
        <v>150</v>
      </c>
    </row>
    <row r="8110" spans="1:6" x14ac:dyDescent="0.2">
      <c r="B8110" s="2" t="s">
        <v>57</v>
      </c>
      <c r="C8110" s="2" t="s">
        <v>58</v>
      </c>
      <c r="D8110" s="9">
        <v>2000</v>
      </c>
    </row>
    <row r="8111" spans="1:6" x14ac:dyDescent="0.2">
      <c r="B8111" s="2" t="s">
        <v>25</v>
      </c>
      <c r="C8111" s="2" t="s">
        <v>26</v>
      </c>
      <c r="D8111" s="9">
        <v>500</v>
      </c>
    </row>
    <row r="8112" spans="1:6" x14ac:dyDescent="0.2">
      <c r="B8112" s="2" t="s">
        <v>29</v>
      </c>
      <c r="C8112" s="2" t="s">
        <v>30</v>
      </c>
      <c r="D8112" s="13">
        <v>900644</v>
      </c>
    </row>
    <row r="8113" spans="1:4" x14ac:dyDescent="0.2">
      <c r="B8113" s="2"/>
      <c r="C8113" s="5" t="s">
        <v>122</v>
      </c>
      <c r="D8113" s="9">
        <f>SUM(D8107:D8112)</f>
        <v>963794</v>
      </c>
    </row>
    <row r="8114" spans="1:4" x14ac:dyDescent="0.2">
      <c r="B8114" s="2"/>
      <c r="C8114" s="2"/>
    </row>
    <row r="8115" spans="1:4" x14ac:dyDescent="0.2">
      <c r="B8115" s="2" t="s">
        <v>31</v>
      </c>
      <c r="C8115" s="2" t="s">
        <v>32</v>
      </c>
      <c r="D8115" s="9">
        <v>10000</v>
      </c>
    </row>
    <row r="8116" spans="1:4" x14ac:dyDescent="0.2">
      <c r="B8116" s="2" t="s">
        <v>33</v>
      </c>
      <c r="C8116" s="2" t="s">
        <v>34</v>
      </c>
      <c r="D8116" s="9">
        <v>7610</v>
      </c>
    </row>
    <row r="8117" spans="1:4" x14ac:dyDescent="0.2">
      <c r="B8117" s="2" t="s">
        <v>40</v>
      </c>
      <c r="C8117" s="2" t="s">
        <v>41</v>
      </c>
      <c r="D8117" s="9">
        <v>1000</v>
      </c>
    </row>
    <row r="8118" spans="1:4" x14ac:dyDescent="0.2">
      <c r="B8118" s="2" t="s">
        <v>42</v>
      </c>
      <c r="C8118" s="2" t="s">
        <v>43</v>
      </c>
      <c r="D8118" s="9">
        <v>210000</v>
      </c>
    </row>
    <row r="8119" spans="1:4" x14ac:dyDescent="0.2">
      <c r="B8119" s="2" t="s">
        <v>44</v>
      </c>
      <c r="C8119" s="2" t="s">
        <v>39</v>
      </c>
      <c r="D8119" s="9">
        <v>2500</v>
      </c>
    </row>
    <row r="8120" spans="1:4" x14ac:dyDescent="0.2">
      <c r="B8120" s="2" t="s">
        <v>45</v>
      </c>
      <c r="C8120" s="2" t="s">
        <v>46</v>
      </c>
      <c r="D8120" s="13">
        <v>14000</v>
      </c>
    </row>
    <row r="8121" spans="1:4" x14ac:dyDescent="0.2">
      <c r="B8121" s="2"/>
      <c r="C8121" s="5" t="s">
        <v>123</v>
      </c>
      <c r="D8121" s="9">
        <f>SUM(D8115:D8120)</f>
        <v>245110</v>
      </c>
    </row>
    <row r="8122" spans="1:4" x14ac:dyDescent="0.2">
      <c r="B8122" s="2"/>
      <c r="C8122" s="2"/>
    </row>
    <row r="8123" spans="1:4" x14ac:dyDescent="0.2">
      <c r="B8123" s="27" t="s">
        <v>114</v>
      </c>
      <c r="C8123" s="27"/>
      <c r="D8123" s="11">
        <f>+D8100+D8105+D8113+D8121</f>
        <v>1559511</v>
      </c>
    </row>
    <row r="8125" spans="1:4" x14ac:dyDescent="0.2">
      <c r="B8125" s="2"/>
      <c r="C8125" s="2"/>
    </row>
    <row r="8126" spans="1:4" x14ac:dyDescent="0.2">
      <c r="A8126" s="10" t="s">
        <v>107</v>
      </c>
      <c r="B8126" s="2"/>
      <c r="C8126" s="2"/>
    </row>
    <row r="8128" spans="1:4" x14ac:dyDescent="0.2">
      <c r="B8128" s="2" t="s">
        <v>119</v>
      </c>
      <c r="C8128" s="2" t="s">
        <v>91</v>
      </c>
      <c r="D8128" s="13">
        <v>3363220</v>
      </c>
    </row>
    <row r="8129" spans="1:5" x14ac:dyDescent="0.2">
      <c r="B8129" s="2"/>
      <c r="C8129" s="5" t="s">
        <v>120</v>
      </c>
      <c r="D8129" s="9">
        <f>SUM(D8128)</f>
        <v>3363220</v>
      </c>
    </row>
    <row r="8130" spans="1:5" x14ac:dyDescent="0.2">
      <c r="B8130" s="2"/>
      <c r="C8130" s="2"/>
    </row>
    <row r="8131" spans="1:5" x14ac:dyDescent="0.2">
      <c r="B8131" s="2" t="s">
        <v>283</v>
      </c>
      <c r="C8131" s="2" t="s">
        <v>284</v>
      </c>
      <c r="D8131" s="13">
        <v>7000</v>
      </c>
    </row>
    <row r="8132" spans="1:5" x14ac:dyDescent="0.2">
      <c r="B8132" s="2"/>
      <c r="C8132" s="5" t="s">
        <v>121</v>
      </c>
      <c r="D8132" s="9">
        <f>SUM(D8131:D8131)</f>
        <v>7000</v>
      </c>
      <c r="E8132" s="12"/>
    </row>
    <row r="8133" spans="1:5" x14ac:dyDescent="0.2">
      <c r="B8133" s="2"/>
      <c r="C8133" s="5"/>
    </row>
    <row r="8134" spans="1:5" x14ac:dyDescent="0.2">
      <c r="B8134" s="2" t="s">
        <v>31</v>
      </c>
      <c r="C8134" s="2" t="s">
        <v>32</v>
      </c>
      <c r="D8134" s="9">
        <v>53000</v>
      </c>
    </row>
    <row r="8135" spans="1:5" x14ac:dyDescent="0.2">
      <c r="B8135" s="2" t="s">
        <v>42</v>
      </c>
      <c r="C8135" s="2" t="s">
        <v>280</v>
      </c>
      <c r="D8135" s="13">
        <v>19000</v>
      </c>
    </row>
    <row r="8136" spans="1:5" x14ac:dyDescent="0.2">
      <c r="B8136" s="2"/>
      <c r="C8136" s="5" t="s">
        <v>123</v>
      </c>
      <c r="D8136" s="9">
        <f>SUM(D8134:D8135)</f>
        <v>72000</v>
      </c>
    </row>
    <row r="8137" spans="1:5" x14ac:dyDescent="0.2">
      <c r="B8137" s="2"/>
      <c r="C8137" s="2"/>
    </row>
    <row r="8138" spans="1:5" x14ac:dyDescent="0.2">
      <c r="B8138" s="27" t="s">
        <v>125</v>
      </c>
      <c r="C8138" s="27"/>
      <c r="D8138" s="11">
        <f>+D8129+D8132+D8136</f>
        <v>3442220</v>
      </c>
    </row>
    <row r="8140" spans="1:5" x14ac:dyDescent="0.2">
      <c r="B8140" s="2"/>
      <c r="C8140" s="2"/>
    </row>
    <row r="8141" spans="1:5" x14ac:dyDescent="0.2">
      <c r="A8141" s="10" t="s">
        <v>257</v>
      </c>
      <c r="B8141" s="2"/>
      <c r="C8141" s="2"/>
    </row>
    <row r="8143" spans="1:5" x14ac:dyDescent="0.2">
      <c r="B8143" s="2" t="s">
        <v>119</v>
      </c>
      <c r="C8143" s="2" t="s">
        <v>91</v>
      </c>
      <c r="D8143" s="13">
        <v>3543738</v>
      </c>
    </row>
    <row r="8144" spans="1:5" x14ac:dyDescent="0.2">
      <c r="B8144" s="2"/>
      <c r="C8144" s="5" t="s">
        <v>120</v>
      </c>
      <c r="D8144" s="9">
        <f>SUM(D8143)</f>
        <v>3543738</v>
      </c>
    </row>
    <row r="8145" spans="2:7" x14ac:dyDescent="0.2">
      <c r="B8145" s="2"/>
      <c r="C8145" s="2"/>
    </row>
    <row r="8146" spans="2:7" x14ac:dyDescent="0.2">
      <c r="B8146" s="2" t="s">
        <v>1</v>
      </c>
      <c r="C8146" s="2" t="s">
        <v>2</v>
      </c>
      <c r="D8146" s="9">
        <v>1300</v>
      </c>
    </row>
    <row r="8147" spans="2:7" x14ac:dyDescent="0.2">
      <c r="B8147" s="2" t="s">
        <v>5</v>
      </c>
      <c r="C8147" s="2" t="s">
        <v>279</v>
      </c>
      <c r="D8147" s="9">
        <v>1000</v>
      </c>
    </row>
    <row r="8148" spans="2:7" x14ac:dyDescent="0.2">
      <c r="B8148" s="2" t="s">
        <v>63</v>
      </c>
      <c r="C8148" s="2" t="s">
        <v>337</v>
      </c>
      <c r="D8148" s="9">
        <v>200</v>
      </c>
    </row>
    <row r="8149" spans="2:7" x14ac:dyDescent="0.2">
      <c r="B8149" s="2" t="s">
        <v>11</v>
      </c>
      <c r="C8149" s="2" t="s">
        <v>12</v>
      </c>
      <c r="D8149" s="9">
        <v>61376</v>
      </c>
    </row>
    <row r="8150" spans="2:7" x14ac:dyDescent="0.2">
      <c r="B8150" s="2" t="s">
        <v>283</v>
      </c>
      <c r="C8150" s="2" t="s">
        <v>284</v>
      </c>
      <c r="D8150" s="13">
        <v>180733</v>
      </c>
    </row>
    <row r="8151" spans="2:7" x14ac:dyDescent="0.2">
      <c r="B8151" s="2"/>
      <c r="C8151" s="5" t="s">
        <v>121</v>
      </c>
      <c r="D8151" s="9">
        <f>SUM(D8146:D8150)</f>
        <v>244609</v>
      </c>
      <c r="F8151" s="12"/>
      <c r="G8151" s="12"/>
    </row>
    <row r="8152" spans="2:7" x14ac:dyDescent="0.2">
      <c r="B8152" s="2"/>
      <c r="C8152" s="2"/>
    </row>
    <row r="8153" spans="2:7" x14ac:dyDescent="0.2">
      <c r="B8153" s="2" t="s">
        <v>15</v>
      </c>
      <c r="C8153" s="2" t="s">
        <v>16</v>
      </c>
      <c r="D8153" s="9">
        <v>22250</v>
      </c>
    </row>
    <row r="8154" spans="2:7" x14ac:dyDescent="0.2">
      <c r="B8154" s="2" t="s">
        <v>17</v>
      </c>
      <c r="C8154" s="2" t="s">
        <v>18</v>
      </c>
      <c r="D8154" s="9">
        <v>12500</v>
      </c>
    </row>
    <row r="8155" spans="2:7" x14ac:dyDescent="0.2">
      <c r="B8155" s="2" t="s">
        <v>21</v>
      </c>
      <c r="C8155" s="2" t="s">
        <v>22</v>
      </c>
      <c r="D8155" s="9">
        <v>64290</v>
      </c>
    </row>
    <row r="8156" spans="2:7" x14ac:dyDescent="0.2">
      <c r="B8156" s="2" t="s">
        <v>23</v>
      </c>
      <c r="C8156" s="2" t="s">
        <v>301</v>
      </c>
      <c r="D8156" s="9">
        <v>450</v>
      </c>
    </row>
    <row r="8157" spans="2:7" x14ac:dyDescent="0.2">
      <c r="B8157" s="2" t="s">
        <v>25</v>
      </c>
      <c r="C8157" s="2" t="s">
        <v>26</v>
      </c>
      <c r="D8157" s="9">
        <v>25200</v>
      </c>
    </row>
    <row r="8158" spans="2:7" x14ac:dyDescent="0.2">
      <c r="B8158" s="2" t="s">
        <v>29</v>
      </c>
      <c r="C8158" s="2" t="s">
        <v>30</v>
      </c>
      <c r="D8158" s="13">
        <v>285831</v>
      </c>
    </row>
    <row r="8159" spans="2:7" x14ac:dyDescent="0.2">
      <c r="B8159" s="2"/>
      <c r="C8159" s="5" t="s">
        <v>122</v>
      </c>
      <c r="D8159" s="9">
        <f>SUM(D8153:D8158)</f>
        <v>410521</v>
      </c>
    </row>
    <row r="8160" spans="2:7" x14ac:dyDescent="0.2">
      <c r="B8160" s="2"/>
      <c r="C8160" s="2"/>
    </row>
    <row r="8161" spans="1:4" x14ac:dyDescent="0.2">
      <c r="B8161" s="2" t="s">
        <v>31</v>
      </c>
      <c r="C8161" s="2" t="s">
        <v>32</v>
      </c>
      <c r="D8161" s="9">
        <v>88240</v>
      </c>
    </row>
    <row r="8162" spans="1:4" x14ac:dyDescent="0.2">
      <c r="B8162" s="2" t="s">
        <v>33</v>
      </c>
      <c r="C8162" s="2" t="s">
        <v>277</v>
      </c>
      <c r="D8162" s="9">
        <v>2500</v>
      </c>
    </row>
    <row r="8163" spans="1:4" x14ac:dyDescent="0.2">
      <c r="B8163" s="2" t="s">
        <v>40</v>
      </c>
      <c r="C8163" s="2" t="s">
        <v>41</v>
      </c>
      <c r="D8163" s="9">
        <v>22045</v>
      </c>
    </row>
    <row r="8164" spans="1:4" x14ac:dyDescent="0.2">
      <c r="B8164" s="2" t="s">
        <v>42</v>
      </c>
      <c r="C8164" s="2" t="s">
        <v>43</v>
      </c>
      <c r="D8164" s="9">
        <v>21330</v>
      </c>
    </row>
    <row r="8165" spans="1:4" x14ac:dyDescent="0.2">
      <c r="B8165" s="2" t="s">
        <v>45</v>
      </c>
      <c r="C8165" s="2" t="s">
        <v>46</v>
      </c>
      <c r="D8165" s="13">
        <v>72615</v>
      </c>
    </row>
    <row r="8166" spans="1:4" x14ac:dyDescent="0.2">
      <c r="B8166" s="2"/>
      <c r="C8166" s="5" t="s">
        <v>123</v>
      </c>
      <c r="D8166" s="9">
        <f>SUM(D8161:D8165)</f>
        <v>206730</v>
      </c>
    </row>
    <row r="8167" spans="1:4" x14ac:dyDescent="0.2">
      <c r="B8167" s="2"/>
      <c r="C8167" s="2"/>
    </row>
    <row r="8168" spans="1:4" x14ac:dyDescent="0.2">
      <c r="B8168" s="27" t="s">
        <v>244</v>
      </c>
      <c r="C8168" s="27"/>
      <c r="D8168" s="11">
        <f>+D8144+D8151+D8159+D8166</f>
        <v>4405598</v>
      </c>
    </row>
    <row r="8170" spans="1:4" x14ac:dyDescent="0.2">
      <c r="B8170" s="2"/>
      <c r="C8170" s="2"/>
    </row>
    <row r="8171" spans="1:4" x14ac:dyDescent="0.2">
      <c r="A8171" s="10" t="s">
        <v>109</v>
      </c>
      <c r="B8171" s="2"/>
      <c r="C8171" s="2"/>
    </row>
    <row r="8173" spans="1:4" x14ac:dyDescent="0.2">
      <c r="B8173" s="2" t="s">
        <v>57</v>
      </c>
      <c r="C8173" s="2" t="s">
        <v>58</v>
      </c>
      <c r="D8173" s="13">
        <v>290000</v>
      </c>
    </row>
    <row r="8174" spans="1:4" x14ac:dyDescent="0.2">
      <c r="B8174" s="2"/>
      <c r="C8174" s="5" t="s">
        <v>122</v>
      </c>
      <c r="D8174" s="9">
        <f>SUM(D8173:D8173)</f>
        <v>290000</v>
      </c>
    </row>
    <row r="8175" spans="1:4" x14ac:dyDescent="0.2">
      <c r="B8175" s="2"/>
      <c r="C8175" s="2"/>
    </row>
    <row r="8176" spans="1:4" x14ac:dyDescent="0.2">
      <c r="B8176" s="27" t="s">
        <v>127</v>
      </c>
      <c r="C8176" s="27"/>
      <c r="D8176" s="11">
        <f>+D8174</f>
        <v>290000</v>
      </c>
    </row>
    <row r="8177" spans="1:4" x14ac:dyDescent="0.2">
      <c r="B8177" s="2"/>
      <c r="C8177" s="2"/>
    </row>
    <row r="8178" spans="1:4" x14ac:dyDescent="0.2">
      <c r="B8178" s="2"/>
      <c r="C8178" s="2"/>
    </row>
    <row r="8179" spans="1:4" x14ac:dyDescent="0.2">
      <c r="A8179" s="10" t="s">
        <v>110</v>
      </c>
      <c r="B8179" s="2"/>
      <c r="C8179" s="2"/>
    </row>
    <row r="8181" spans="1:4" x14ac:dyDescent="0.2">
      <c r="B8181" s="2" t="s">
        <v>119</v>
      </c>
      <c r="C8181" s="2" t="s">
        <v>91</v>
      </c>
      <c r="D8181" s="13">
        <v>98914</v>
      </c>
    </row>
    <row r="8182" spans="1:4" x14ac:dyDescent="0.2">
      <c r="B8182" s="2"/>
      <c r="C8182" s="5" t="s">
        <v>120</v>
      </c>
      <c r="D8182" s="9">
        <f>SUM(D8181)</f>
        <v>98914</v>
      </c>
    </row>
    <row r="8183" spans="1:4" x14ac:dyDescent="0.2">
      <c r="B8183" s="2"/>
      <c r="C8183" s="2"/>
    </row>
    <row r="8184" spans="1:4" x14ac:dyDescent="0.2">
      <c r="B8184" s="27" t="s">
        <v>128</v>
      </c>
      <c r="C8184" s="27"/>
      <c r="D8184" s="11">
        <f>+D8182</f>
        <v>98914</v>
      </c>
    </row>
    <row r="8186" spans="1:4" x14ac:dyDescent="0.2">
      <c r="B8186" s="2"/>
      <c r="C8186" s="2"/>
    </row>
    <row r="8187" spans="1:4" x14ac:dyDescent="0.2">
      <c r="A8187" s="10" t="s">
        <v>90</v>
      </c>
      <c r="B8187" s="2"/>
      <c r="C8187" s="2"/>
    </row>
    <row r="8189" spans="1:4" x14ac:dyDescent="0.2">
      <c r="B8189" s="2" t="s">
        <v>119</v>
      </c>
      <c r="C8189" s="2" t="s">
        <v>91</v>
      </c>
      <c r="D8189" s="13">
        <v>71500</v>
      </c>
    </row>
    <row r="8190" spans="1:4" x14ac:dyDescent="0.2">
      <c r="B8190" s="2"/>
      <c r="C8190" s="5" t="s">
        <v>120</v>
      </c>
      <c r="D8190" s="9">
        <f>SUM(D8189)</f>
        <v>71500</v>
      </c>
    </row>
    <row r="8191" spans="1:4" x14ac:dyDescent="0.2">
      <c r="B8191" s="2"/>
      <c r="C8191" s="2"/>
    </row>
    <row r="8192" spans="1:4" x14ac:dyDescent="0.2">
      <c r="B8192" s="2" t="s">
        <v>283</v>
      </c>
      <c r="C8192" s="2" t="s">
        <v>284</v>
      </c>
      <c r="D8192" s="13">
        <v>10000</v>
      </c>
    </row>
    <row r="8193" spans="2:6" x14ac:dyDescent="0.2">
      <c r="B8193" s="2"/>
      <c r="C8193" s="5" t="s">
        <v>121</v>
      </c>
      <c r="D8193" s="9">
        <f>SUM(D8192)</f>
        <v>10000</v>
      </c>
      <c r="E8193" s="12"/>
      <c r="F8193" s="12"/>
    </row>
    <row r="8194" spans="2:6" x14ac:dyDescent="0.2">
      <c r="B8194" s="2"/>
      <c r="C8194" s="2"/>
    </row>
    <row r="8195" spans="2:6" x14ac:dyDescent="0.2">
      <c r="B8195" s="2" t="s">
        <v>15</v>
      </c>
      <c r="C8195" s="2" t="s">
        <v>16</v>
      </c>
      <c r="D8195" s="9">
        <v>750</v>
      </c>
    </row>
    <row r="8196" spans="2:6" x14ac:dyDescent="0.2">
      <c r="B8196" s="2" t="s">
        <v>25</v>
      </c>
      <c r="C8196" s="2" t="s">
        <v>26</v>
      </c>
      <c r="D8196" s="9">
        <v>200</v>
      </c>
    </row>
    <row r="8197" spans="2:6" x14ac:dyDescent="0.2">
      <c r="B8197" s="2" t="s">
        <v>59</v>
      </c>
      <c r="C8197" s="2" t="s">
        <v>60</v>
      </c>
      <c r="D8197" s="9">
        <v>10000</v>
      </c>
    </row>
    <row r="8198" spans="2:6" x14ac:dyDescent="0.2">
      <c r="B8198" s="2" t="s">
        <v>29</v>
      </c>
      <c r="C8198" s="2" t="s">
        <v>30</v>
      </c>
      <c r="D8198" s="13">
        <v>2000</v>
      </c>
    </row>
    <row r="8199" spans="2:6" x14ac:dyDescent="0.2">
      <c r="B8199" s="2"/>
      <c r="C8199" s="5" t="s">
        <v>122</v>
      </c>
      <c r="D8199" s="9">
        <f>SUM(D8195:D8198)</f>
        <v>12950</v>
      </c>
    </row>
    <row r="8200" spans="2:6" x14ac:dyDescent="0.2">
      <c r="B8200" s="2"/>
      <c r="C8200" s="2"/>
    </row>
    <row r="8201" spans="2:6" x14ac:dyDescent="0.2">
      <c r="B8201" s="2" t="s">
        <v>42</v>
      </c>
      <c r="C8201" s="2" t="s">
        <v>280</v>
      </c>
      <c r="D8201" s="9">
        <v>450</v>
      </c>
    </row>
    <row r="8202" spans="2:6" x14ac:dyDescent="0.2">
      <c r="B8202" s="2" t="s">
        <v>44</v>
      </c>
      <c r="C8202" s="2" t="s">
        <v>39</v>
      </c>
      <c r="D8202" s="9">
        <v>100</v>
      </c>
    </row>
    <row r="8203" spans="2:6" x14ac:dyDescent="0.2">
      <c r="B8203" s="2" t="s">
        <v>45</v>
      </c>
      <c r="C8203" s="2" t="s">
        <v>46</v>
      </c>
      <c r="D8203" s="13">
        <v>8770</v>
      </c>
    </row>
    <row r="8204" spans="2:6" x14ac:dyDescent="0.2">
      <c r="B8204" s="2"/>
      <c r="C8204" s="5" t="s">
        <v>123</v>
      </c>
      <c r="D8204" s="9">
        <f>SUM(D8201:D8203)</f>
        <v>9320</v>
      </c>
    </row>
    <row r="8205" spans="2:6" x14ac:dyDescent="0.2">
      <c r="B8205" s="2"/>
      <c r="C8205" s="2"/>
    </row>
    <row r="8206" spans="2:6" x14ac:dyDescent="0.2">
      <c r="B8206" s="27" t="s">
        <v>130</v>
      </c>
      <c r="C8206" s="27"/>
      <c r="D8206" s="11">
        <f>+D8190+D8193+D8199+D8204</f>
        <v>103770</v>
      </c>
    </row>
    <row r="8208" spans="2:6" x14ac:dyDescent="0.2">
      <c r="B8208" s="2"/>
      <c r="C8208" s="2"/>
    </row>
    <row r="8209" spans="1:4" x14ac:dyDescent="0.2">
      <c r="A8209" s="10" t="s">
        <v>102</v>
      </c>
      <c r="B8209" s="2"/>
      <c r="C8209" s="2"/>
    </row>
    <row r="8211" spans="1:4" x14ac:dyDescent="0.2">
      <c r="B8211" s="2" t="s">
        <v>119</v>
      </c>
      <c r="C8211" s="2" t="s">
        <v>91</v>
      </c>
      <c r="D8211" s="13">
        <v>30</v>
      </c>
    </row>
    <row r="8212" spans="1:4" x14ac:dyDescent="0.2">
      <c r="B8212" s="2"/>
      <c r="C8212" s="5" t="s">
        <v>120</v>
      </c>
      <c r="D8212" s="9">
        <f>SUM(D8211)</f>
        <v>30</v>
      </c>
    </row>
    <row r="8213" spans="1:4" x14ac:dyDescent="0.2">
      <c r="B8213" s="2"/>
      <c r="C8213" s="2"/>
    </row>
    <row r="8214" spans="1:4" x14ac:dyDescent="0.2">
      <c r="B8214" s="2" t="s">
        <v>3</v>
      </c>
      <c r="C8214" s="2" t="s">
        <v>4</v>
      </c>
      <c r="D8214" s="9">
        <v>10000</v>
      </c>
    </row>
    <row r="8215" spans="1:4" x14ac:dyDescent="0.2">
      <c r="B8215" s="2" t="s">
        <v>7</v>
      </c>
      <c r="C8215" s="2" t="s">
        <v>8</v>
      </c>
      <c r="D8215" s="9">
        <v>15000</v>
      </c>
    </row>
    <row r="8216" spans="1:4" x14ac:dyDescent="0.2">
      <c r="B8216" s="2" t="s">
        <v>67</v>
      </c>
      <c r="C8216" s="2" t="s">
        <v>68</v>
      </c>
      <c r="D8216" s="9">
        <v>14338</v>
      </c>
    </row>
    <row r="8217" spans="1:4" x14ac:dyDescent="0.2">
      <c r="B8217" s="2" t="s">
        <v>51</v>
      </c>
      <c r="C8217" s="2" t="s">
        <v>52</v>
      </c>
      <c r="D8217" s="13">
        <v>18127</v>
      </c>
    </row>
    <row r="8218" spans="1:4" x14ac:dyDescent="0.2">
      <c r="B8218" s="2"/>
      <c r="C8218" s="5" t="s">
        <v>121</v>
      </c>
      <c r="D8218" s="9">
        <f>SUM(D8214:D8217)</f>
        <v>57465</v>
      </c>
    </row>
    <row r="8219" spans="1:4" x14ac:dyDescent="0.2">
      <c r="B8219" s="2"/>
      <c r="C8219" s="2"/>
    </row>
    <row r="8220" spans="1:4" x14ac:dyDescent="0.2">
      <c r="B8220" s="27" t="s">
        <v>131</v>
      </c>
      <c r="C8220" s="27"/>
      <c r="D8220" s="11">
        <f>+D8212+D8218</f>
        <v>57495</v>
      </c>
    </row>
    <row r="8221" spans="1:4" x14ac:dyDescent="0.2">
      <c r="B8221" s="25"/>
      <c r="C8221" s="25"/>
      <c r="D8221" s="23"/>
    </row>
    <row r="8222" spans="1:4" x14ac:dyDescent="0.2">
      <c r="B8222" s="25"/>
      <c r="C8222" s="25"/>
      <c r="D8222" s="23"/>
    </row>
    <row r="8223" spans="1:4" x14ac:dyDescent="0.2">
      <c r="A8223" s="10" t="s">
        <v>116</v>
      </c>
      <c r="B8223" s="2"/>
      <c r="C8223" s="2"/>
    </row>
    <row r="8225" spans="2:6" x14ac:dyDescent="0.2">
      <c r="B8225" s="2" t="s">
        <v>283</v>
      </c>
      <c r="C8225" s="2" t="s">
        <v>284</v>
      </c>
      <c r="D8225" s="13">
        <v>12000</v>
      </c>
    </row>
    <row r="8226" spans="2:6" x14ac:dyDescent="0.2">
      <c r="B8226" s="2"/>
      <c r="C8226" s="5" t="s">
        <v>121</v>
      </c>
      <c r="D8226" s="9">
        <f>SUM(D8225)</f>
        <v>12000</v>
      </c>
      <c r="E8226" s="12"/>
      <c r="F8226" s="12"/>
    </row>
    <row r="8227" spans="2:6" x14ac:dyDescent="0.2">
      <c r="B8227" s="2"/>
      <c r="C8227" s="2"/>
    </row>
    <row r="8228" spans="2:6" x14ac:dyDescent="0.2">
      <c r="B8228" s="2" t="s">
        <v>15</v>
      </c>
      <c r="C8228" s="2" t="s">
        <v>16</v>
      </c>
      <c r="D8228" s="9">
        <v>2500</v>
      </c>
    </row>
    <row r="8229" spans="2:6" x14ac:dyDescent="0.2">
      <c r="B8229" s="2" t="s">
        <v>21</v>
      </c>
      <c r="C8229" s="2" t="s">
        <v>22</v>
      </c>
      <c r="D8229" s="9">
        <v>500</v>
      </c>
    </row>
    <row r="8230" spans="2:6" x14ac:dyDescent="0.2">
      <c r="B8230" s="2" t="s">
        <v>29</v>
      </c>
      <c r="C8230" s="2" t="s">
        <v>30</v>
      </c>
      <c r="D8230" s="13">
        <v>700</v>
      </c>
    </row>
    <row r="8231" spans="2:6" x14ac:dyDescent="0.2">
      <c r="B8231" s="2"/>
      <c r="C8231" s="5" t="s">
        <v>122</v>
      </c>
      <c r="D8231" s="9">
        <f>SUM(D8228:D8230)</f>
        <v>3700</v>
      </c>
    </row>
    <row r="8232" spans="2:6" x14ac:dyDescent="0.2">
      <c r="B8232" s="2"/>
      <c r="C8232" s="2"/>
    </row>
    <row r="8233" spans="2:6" x14ac:dyDescent="0.2">
      <c r="B8233" s="2" t="s">
        <v>31</v>
      </c>
      <c r="C8233" s="2" t="s">
        <v>32</v>
      </c>
      <c r="D8233" s="9">
        <v>3500</v>
      </c>
    </row>
    <row r="8234" spans="2:6" x14ac:dyDescent="0.2">
      <c r="B8234" s="2" t="s">
        <v>45</v>
      </c>
      <c r="C8234" s="2" t="s">
        <v>46</v>
      </c>
      <c r="D8234" s="13">
        <v>100</v>
      </c>
    </row>
    <row r="8235" spans="2:6" x14ac:dyDescent="0.2">
      <c r="B8235" s="2"/>
      <c r="C8235" s="5" t="s">
        <v>123</v>
      </c>
      <c r="D8235" s="9">
        <f>SUM(D8233:D8234)</f>
        <v>3600</v>
      </c>
    </row>
    <row r="8236" spans="2:6" x14ac:dyDescent="0.2">
      <c r="B8236" s="2"/>
      <c r="C8236" s="2"/>
    </row>
    <row r="8237" spans="2:6" x14ac:dyDescent="0.2">
      <c r="B8237" s="27" t="s">
        <v>135</v>
      </c>
      <c r="C8237" s="27"/>
      <c r="D8237" s="11">
        <f>+D8226+D8231+D8235</f>
        <v>19300</v>
      </c>
    </row>
    <row r="8239" spans="2:6" ht="16.5" thickBot="1" x14ac:dyDescent="0.3">
      <c r="B8239" s="31" t="s">
        <v>350</v>
      </c>
      <c r="C8239" s="31"/>
      <c r="D8239" s="6">
        <f>+D8123+D8138+D8168+D8184+D8206+D8220+D8237+D8176</f>
        <v>9976808</v>
      </c>
    </row>
    <row r="8240" spans="2:6" ht="13.5" thickTop="1" x14ac:dyDescent="0.2"/>
    <row r="8241" spans="1:6" ht="13.5" thickBot="1" x14ac:dyDescent="0.25">
      <c r="B8241" s="2"/>
      <c r="C8241" s="2"/>
    </row>
    <row r="8242" spans="1:6" ht="18.75" thickBot="1" x14ac:dyDescent="0.3">
      <c r="A8242" s="28" t="s">
        <v>251</v>
      </c>
      <c r="B8242" s="29"/>
      <c r="C8242" s="29"/>
      <c r="D8242" s="30"/>
    </row>
    <row r="8243" spans="1:6" ht="18" x14ac:dyDescent="0.25">
      <c r="A8243" s="3"/>
      <c r="B8243" s="3"/>
      <c r="C8243" s="3"/>
      <c r="D8243" s="37"/>
    </row>
    <row r="8244" spans="1:6" x14ac:dyDescent="0.2">
      <c r="A8244" s="10" t="s">
        <v>109</v>
      </c>
      <c r="B8244" s="2"/>
      <c r="C8244" s="2"/>
    </row>
    <row r="8246" spans="1:6" x14ac:dyDescent="0.2">
      <c r="B8246" s="2" t="s">
        <v>119</v>
      </c>
      <c r="C8246" s="2" t="s">
        <v>91</v>
      </c>
      <c r="D8246" s="4">
        <v>849750</v>
      </c>
    </row>
    <row r="8247" spans="1:6" x14ac:dyDescent="0.2">
      <c r="B8247" s="2"/>
      <c r="C8247" s="5" t="s">
        <v>120</v>
      </c>
      <c r="D8247" s="9">
        <f>SUM(D8246)</f>
        <v>849750</v>
      </c>
    </row>
    <row r="8248" spans="1:6" x14ac:dyDescent="0.2">
      <c r="B8248" s="2"/>
      <c r="C8248" s="2"/>
    </row>
    <row r="8249" spans="1:6" x14ac:dyDescent="0.2">
      <c r="B8249" s="2" t="s">
        <v>283</v>
      </c>
      <c r="C8249" s="2" t="s">
        <v>284</v>
      </c>
      <c r="D8249" s="13">
        <v>30000</v>
      </c>
    </row>
    <row r="8250" spans="1:6" x14ac:dyDescent="0.2">
      <c r="B8250" s="2"/>
      <c r="C8250" s="5" t="s">
        <v>121</v>
      </c>
      <c r="D8250" s="9">
        <f>SUM(D8249:D8249)</f>
        <v>30000</v>
      </c>
      <c r="E8250" s="12"/>
      <c r="F8250" s="12"/>
    </row>
    <row r="8251" spans="1:6" x14ac:dyDescent="0.2">
      <c r="B8251" s="2"/>
      <c r="C8251" s="2"/>
    </row>
    <row r="8252" spans="1:6" x14ac:dyDescent="0.2">
      <c r="B8252" s="2" t="s">
        <v>15</v>
      </c>
      <c r="C8252" s="2" t="s">
        <v>16</v>
      </c>
      <c r="D8252" s="9">
        <v>3200</v>
      </c>
    </row>
    <row r="8253" spans="1:6" x14ac:dyDescent="0.2">
      <c r="B8253" s="2" t="s">
        <v>21</v>
      </c>
      <c r="C8253" s="2" t="s">
        <v>22</v>
      </c>
      <c r="D8253" s="9">
        <v>600</v>
      </c>
    </row>
    <row r="8254" spans="1:6" x14ac:dyDescent="0.2">
      <c r="B8254" s="2" t="s">
        <v>25</v>
      </c>
      <c r="C8254" s="2" t="s">
        <v>26</v>
      </c>
      <c r="D8254" s="9">
        <v>1250</v>
      </c>
    </row>
    <row r="8255" spans="1:6" x14ac:dyDescent="0.2">
      <c r="B8255" s="2" t="s">
        <v>29</v>
      </c>
      <c r="C8255" s="2" t="s">
        <v>30</v>
      </c>
      <c r="D8255" s="13">
        <v>9000</v>
      </c>
    </row>
    <row r="8256" spans="1:6" x14ac:dyDescent="0.2">
      <c r="B8256" s="2"/>
      <c r="C8256" s="5" t="s">
        <v>122</v>
      </c>
      <c r="D8256" s="9">
        <f>SUM(D8252:D8255)</f>
        <v>14050</v>
      </c>
    </row>
    <row r="8257" spans="1:4" x14ac:dyDescent="0.2">
      <c r="B8257" s="2"/>
      <c r="C8257" s="2"/>
    </row>
    <row r="8258" spans="1:4" x14ac:dyDescent="0.2">
      <c r="B8258" s="2" t="s">
        <v>31</v>
      </c>
      <c r="C8258" s="2" t="s">
        <v>32</v>
      </c>
      <c r="D8258" s="9">
        <v>5378</v>
      </c>
    </row>
    <row r="8259" spans="1:4" x14ac:dyDescent="0.2">
      <c r="B8259" s="2" t="s">
        <v>40</v>
      </c>
      <c r="C8259" s="2" t="s">
        <v>41</v>
      </c>
      <c r="D8259" s="9">
        <v>500</v>
      </c>
    </row>
    <row r="8260" spans="1:4" x14ac:dyDescent="0.2">
      <c r="B8260" s="2" t="s">
        <v>45</v>
      </c>
      <c r="C8260" s="2" t="s">
        <v>46</v>
      </c>
      <c r="D8260" s="13">
        <v>9500</v>
      </c>
    </row>
    <row r="8261" spans="1:4" x14ac:dyDescent="0.2">
      <c r="B8261" s="2"/>
      <c r="C8261" s="5" t="s">
        <v>123</v>
      </c>
      <c r="D8261" s="9">
        <f>SUM(D8258:D8260)</f>
        <v>15378</v>
      </c>
    </row>
    <row r="8262" spans="1:4" x14ac:dyDescent="0.2">
      <c r="B8262" s="2"/>
      <c r="C8262" s="2"/>
    </row>
    <row r="8263" spans="1:4" x14ac:dyDescent="0.2">
      <c r="B8263" s="27" t="s">
        <v>127</v>
      </c>
      <c r="C8263" s="27"/>
      <c r="D8263" s="11">
        <f>+D8247+D8250+D8256+D8261</f>
        <v>909178</v>
      </c>
    </row>
    <row r="8265" spans="1:4" ht="16.5" thickBot="1" x14ac:dyDescent="0.3">
      <c r="B8265" s="31" t="s">
        <v>127</v>
      </c>
      <c r="C8265" s="31"/>
      <c r="D8265" s="6">
        <f>+D8263</f>
        <v>909178</v>
      </c>
    </row>
    <row r="8266" spans="1:4" ht="13.5" thickTop="1" x14ac:dyDescent="0.2"/>
    <row r="8267" spans="1:4" ht="13.5" thickBot="1" x14ac:dyDescent="0.25">
      <c r="B8267" s="2"/>
      <c r="C8267" s="2"/>
    </row>
    <row r="8268" spans="1:4" ht="18.75" thickBot="1" x14ac:dyDescent="0.3">
      <c r="A8268" s="28" t="s">
        <v>351</v>
      </c>
      <c r="B8268" s="29"/>
      <c r="C8268" s="29"/>
      <c r="D8268" s="30"/>
    </row>
    <row r="8269" spans="1:4" ht="18" x14ac:dyDescent="0.25">
      <c r="A8269" s="3"/>
      <c r="B8269" s="3"/>
      <c r="C8269" s="3"/>
      <c r="D8269" s="37"/>
    </row>
    <row r="8270" spans="1:4" x14ac:dyDescent="0.2">
      <c r="A8270" s="10" t="s">
        <v>107</v>
      </c>
      <c r="B8270" s="2"/>
      <c r="C8270" s="2"/>
    </row>
    <row r="8272" spans="1:4" x14ac:dyDescent="0.2">
      <c r="B8272" s="2" t="s">
        <v>119</v>
      </c>
      <c r="C8272" s="2" t="s">
        <v>91</v>
      </c>
      <c r="D8272" s="4">
        <v>141736</v>
      </c>
    </row>
    <row r="8273" spans="1:6" x14ac:dyDescent="0.2">
      <c r="B8273" s="2"/>
      <c r="C8273" s="5" t="s">
        <v>120</v>
      </c>
      <c r="D8273" s="9">
        <f>SUM(D8272)</f>
        <v>141736</v>
      </c>
    </row>
    <row r="8274" spans="1:6" x14ac:dyDescent="0.2">
      <c r="B8274" s="2"/>
      <c r="C8274" s="2"/>
    </row>
    <row r="8275" spans="1:6" x14ac:dyDescent="0.2">
      <c r="B8275" s="27" t="s">
        <v>125</v>
      </c>
      <c r="C8275" s="27"/>
      <c r="D8275" s="11">
        <f>+D8273</f>
        <v>141736</v>
      </c>
    </row>
    <row r="8277" spans="1:6" x14ac:dyDescent="0.2">
      <c r="B8277" s="2"/>
      <c r="C8277" s="2"/>
    </row>
    <row r="8278" spans="1:6" x14ac:dyDescent="0.2">
      <c r="A8278" s="10" t="s">
        <v>257</v>
      </c>
      <c r="B8278" s="2"/>
      <c r="C8278" s="2"/>
    </row>
    <row r="8280" spans="1:6" x14ac:dyDescent="0.2">
      <c r="B8280" s="2" t="s">
        <v>119</v>
      </c>
      <c r="C8280" s="2" t="s">
        <v>91</v>
      </c>
      <c r="D8280" s="13">
        <v>3000</v>
      </c>
    </row>
    <row r="8281" spans="1:6" x14ac:dyDescent="0.2">
      <c r="B8281" s="2"/>
      <c r="C8281" s="5" t="s">
        <v>120</v>
      </c>
      <c r="D8281" s="9">
        <f>SUM(D8280)</f>
        <v>3000</v>
      </c>
    </row>
    <row r="8282" spans="1:6" x14ac:dyDescent="0.2">
      <c r="B8282" s="2"/>
      <c r="C8282" s="2"/>
    </row>
    <row r="8283" spans="1:6" x14ac:dyDescent="0.2">
      <c r="B8283" s="2" t="s">
        <v>1</v>
      </c>
      <c r="C8283" s="2" t="s">
        <v>2</v>
      </c>
      <c r="D8283" s="9">
        <v>250</v>
      </c>
    </row>
    <row r="8284" spans="1:6" x14ac:dyDescent="0.2">
      <c r="B8284" s="2" t="s">
        <v>5</v>
      </c>
      <c r="C8284" s="2" t="s">
        <v>279</v>
      </c>
      <c r="D8284" s="9">
        <v>250</v>
      </c>
    </row>
    <row r="8285" spans="1:6" x14ac:dyDescent="0.2">
      <c r="B8285" s="2" t="s">
        <v>11</v>
      </c>
      <c r="C8285" s="2" t="s">
        <v>12</v>
      </c>
      <c r="D8285" s="9">
        <v>2009</v>
      </c>
    </row>
    <row r="8286" spans="1:6" x14ac:dyDescent="0.2">
      <c r="B8286" s="2" t="s">
        <v>283</v>
      </c>
      <c r="C8286" s="2" t="s">
        <v>284</v>
      </c>
      <c r="D8286" s="13">
        <v>4000</v>
      </c>
    </row>
    <row r="8287" spans="1:6" x14ac:dyDescent="0.2">
      <c r="B8287" s="2"/>
      <c r="C8287" s="5" t="s">
        <v>121</v>
      </c>
      <c r="D8287" s="9">
        <f>SUM(D8283:D8286)</f>
        <v>6509</v>
      </c>
      <c r="E8287" s="12"/>
      <c r="F8287" s="12"/>
    </row>
    <row r="8288" spans="1:6" x14ac:dyDescent="0.2">
      <c r="B8288" s="2"/>
      <c r="C8288" s="2"/>
    </row>
    <row r="8289" spans="1:4" x14ac:dyDescent="0.2">
      <c r="B8289" s="2" t="s">
        <v>15</v>
      </c>
      <c r="C8289" s="2" t="s">
        <v>16</v>
      </c>
      <c r="D8289" s="9">
        <v>1500</v>
      </c>
    </row>
    <row r="8290" spans="1:4" x14ac:dyDescent="0.2">
      <c r="B8290" s="2" t="s">
        <v>21</v>
      </c>
      <c r="C8290" s="2" t="s">
        <v>22</v>
      </c>
      <c r="D8290" s="9">
        <v>4000</v>
      </c>
    </row>
    <row r="8291" spans="1:4" x14ac:dyDescent="0.2">
      <c r="B8291" s="2" t="s">
        <v>23</v>
      </c>
      <c r="C8291" s="2" t="s">
        <v>301</v>
      </c>
      <c r="D8291" s="9">
        <v>100</v>
      </c>
    </row>
    <row r="8292" spans="1:4" x14ac:dyDescent="0.2">
      <c r="B8292" s="2" t="s">
        <v>25</v>
      </c>
      <c r="C8292" s="2" t="s">
        <v>26</v>
      </c>
      <c r="D8292" s="9">
        <v>3000</v>
      </c>
    </row>
    <row r="8293" spans="1:4" x14ac:dyDescent="0.2">
      <c r="B8293" s="2" t="s">
        <v>29</v>
      </c>
      <c r="C8293" s="2" t="s">
        <v>30</v>
      </c>
      <c r="D8293" s="13">
        <v>26900</v>
      </c>
    </row>
    <row r="8294" spans="1:4" x14ac:dyDescent="0.2">
      <c r="B8294" s="2"/>
      <c r="C8294" s="5" t="s">
        <v>122</v>
      </c>
      <c r="D8294" s="9">
        <f>SUM(D8289:D8293)</f>
        <v>35500</v>
      </c>
    </row>
    <row r="8295" spans="1:4" x14ac:dyDescent="0.2">
      <c r="B8295" s="2"/>
      <c r="C8295" s="2"/>
    </row>
    <row r="8296" spans="1:4" x14ac:dyDescent="0.2">
      <c r="B8296" s="2" t="s">
        <v>31</v>
      </c>
      <c r="C8296" s="2" t="s">
        <v>32</v>
      </c>
      <c r="D8296" s="9">
        <v>2000</v>
      </c>
    </row>
    <row r="8297" spans="1:4" x14ac:dyDescent="0.2">
      <c r="B8297" s="2" t="s">
        <v>45</v>
      </c>
      <c r="C8297" s="2" t="s">
        <v>46</v>
      </c>
      <c r="D8297" s="13">
        <v>4500</v>
      </c>
    </row>
    <row r="8298" spans="1:4" x14ac:dyDescent="0.2">
      <c r="B8298" s="2"/>
      <c r="C8298" s="5" t="s">
        <v>123</v>
      </c>
      <c r="D8298" s="9">
        <f>SUM(D8296:D8297)</f>
        <v>6500</v>
      </c>
    </row>
    <row r="8299" spans="1:4" x14ac:dyDescent="0.2">
      <c r="B8299" s="2"/>
      <c r="C8299" s="2"/>
    </row>
    <row r="8300" spans="1:4" x14ac:dyDescent="0.2">
      <c r="B8300" s="27" t="s">
        <v>244</v>
      </c>
      <c r="C8300" s="27"/>
      <c r="D8300" s="11">
        <f>+D8281+D8287+D8294+D8298</f>
        <v>51509</v>
      </c>
    </row>
    <row r="8302" spans="1:4" x14ac:dyDescent="0.2">
      <c r="B8302" s="2"/>
      <c r="C8302" s="2"/>
    </row>
    <row r="8303" spans="1:4" x14ac:dyDescent="0.2">
      <c r="A8303" s="10" t="s">
        <v>102</v>
      </c>
      <c r="B8303" s="2"/>
      <c r="C8303" s="2"/>
    </row>
    <row r="8305" spans="1:5" x14ac:dyDescent="0.2">
      <c r="B8305" s="2" t="s">
        <v>65</v>
      </c>
      <c r="C8305" s="2" t="s">
        <v>66</v>
      </c>
      <c r="D8305" s="9">
        <v>5000</v>
      </c>
    </row>
    <row r="8306" spans="1:5" x14ac:dyDescent="0.2">
      <c r="B8306" s="2" t="s">
        <v>7</v>
      </c>
      <c r="C8306" s="2" t="s">
        <v>8</v>
      </c>
      <c r="D8306" s="9">
        <v>10000</v>
      </c>
    </row>
    <row r="8307" spans="1:5" x14ac:dyDescent="0.2">
      <c r="B8307" s="2" t="s">
        <v>67</v>
      </c>
      <c r="C8307" s="2" t="s">
        <v>68</v>
      </c>
      <c r="D8307" s="9">
        <v>153996</v>
      </c>
    </row>
    <row r="8308" spans="1:5" x14ac:dyDescent="0.2">
      <c r="B8308" s="2" t="s">
        <v>69</v>
      </c>
      <c r="C8308" s="2" t="s">
        <v>70</v>
      </c>
      <c r="D8308" s="13">
        <v>10000</v>
      </c>
    </row>
    <row r="8309" spans="1:5" x14ac:dyDescent="0.2">
      <c r="B8309" s="2"/>
      <c r="C8309" s="5" t="s">
        <v>121</v>
      </c>
      <c r="D8309" s="9">
        <f>SUM(D8305:D8308)</f>
        <v>178996</v>
      </c>
      <c r="E8309" s="12"/>
    </row>
    <row r="8310" spans="1:5" x14ac:dyDescent="0.2">
      <c r="B8310" s="2"/>
      <c r="C8310" s="2"/>
    </row>
    <row r="8311" spans="1:5" x14ac:dyDescent="0.2">
      <c r="B8311" s="2" t="s">
        <v>71</v>
      </c>
      <c r="C8311" s="2" t="s">
        <v>72</v>
      </c>
      <c r="D8311" s="13">
        <v>10000</v>
      </c>
    </row>
    <row r="8312" spans="1:5" x14ac:dyDescent="0.2">
      <c r="B8312" s="2"/>
      <c r="C8312" s="5" t="s">
        <v>122</v>
      </c>
      <c r="D8312" s="9">
        <f>SUM(D8311)</f>
        <v>10000</v>
      </c>
    </row>
    <row r="8313" spans="1:5" x14ac:dyDescent="0.2">
      <c r="B8313" s="2"/>
      <c r="C8313" s="2"/>
    </row>
    <row r="8314" spans="1:5" x14ac:dyDescent="0.2">
      <c r="B8314" s="27" t="s">
        <v>131</v>
      </c>
      <c r="C8314" s="27"/>
      <c r="D8314" s="11">
        <f>+D8309+D8312</f>
        <v>188996</v>
      </c>
    </row>
    <row r="8316" spans="1:5" ht="16.5" thickBot="1" x14ac:dyDescent="0.3">
      <c r="B8316" s="31" t="s">
        <v>352</v>
      </c>
      <c r="C8316" s="31"/>
      <c r="D8316" s="6">
        <f>+D8275+D8300+D8314</f>
        <v>382241</v>
      </c>
    </row>
    <row r="8317" spans="1:5" ht="13.5" thickTop="1" x14ac:dyDescent="0.2"/>
    <row r="8318" spans="1:5" ht="13.5" thickBot="1" x14ac:dyDescent="0.25">
      <c r="B8318" s="2"/>
      <c r="C8318" s="2"/>
    </row>
    <row r="8319" spans="1:5" ht="18.75" thickBot="1" x14ac:dyDescent="0.3">
      <c r="A8319" s="28" t="s">
        <v>250</v>
      </c>
      <c r="B8319" s="29"/>
      <c r="C8319" s="29"/>
      <c r="D8319" s="30"/>
    </row>
    <row r="8320" spans="1:5" ht="18" x14ac:dyDescent="0.25">
      <c r="A8320" s="3"/>
      <c r="B8320" s="3"/>
      <c r="C8320" s="3"/>
      <c r="D8320" s="37"/>
    </row>
    <row r="8321" spans="1:6" x14ac:dyDescent="0.2">
      <c r="A8321" s="10" t="s">
        <v>105</v>
      </c>
      <c r="B8321" s="2"/>
      <c r="C8321" s="2"/>
    </row>
    <row r="8323" spans="1:6" x14ac:dyDescent="0.2">
      <c r="B8323" s="2" t="s">
        <v>119</v>
      </c>
      <c r="C8323" s="2" t="s">
        <v>91</v>
      </c>
      <c r="D8323" s="4">
        <v>6609355</v>
      </c>
    </row>
    <row r="8324" spans="1:6" x14ac:dyDescent="0.2">
      <c r="B8324" s="2"/>
      <c r="C8324" s="5" t="s">
        <v>120</v>
      </c>
      <c r="D8324" s="9">
        <f>SUM(D8323)</f>
        <v>6609355</v>
      </c>
    </row>
    <row r="8325" spans="1:6" x14ac:dyDescent="0.2">
      <c r="B8325" s="2"/>
      <c r="C8325" s="2"/>
    </row>
    <row r="8326" spans="1:6" x14ac:dyDescent="0.2">
      <c r="B8326" s="2" t="s">
        <v>1</v>
      </c>
      <c r="C8326" s="2" t="s">
        <v>2</v>
      </c>
      <c r="D8326" s="9">
        <v>500</v>
      </c>
    </row>
    <row r="8327" spans="1:6" x14ac:dyDescent="0.2">
      <c r="B8327" s="2" t="s">
        <v>5</v>
      </c>
      <c r="C8327" s="2" t="s">
        <v>6</v>
      </c>
      <c r="D8327" s="9">
        <v>2000</v>
      </c>
    </row>
    <row r="8328" spans="1:6" x14ac:dyDescent="0.2">
      <c r="B8328" s="2" t="s">
        <v>11</v>
      </c>
      <c r="C8328" s="2" t="s">
        <v>12</v>
      </c>
      <c r="D8328" s="9">
        <v>13477</v>
      </c>
    </row>
    <row r="8329" spans="1:6" x14ac:dyDescent="0.2">
      <c r="B8329" s="2" t="s">
        <v>283</v>
      </c>
      <c r="C8329" s="2" t="s">
        <v>284</v>
      </c>
      <c r="D8329" s="13">
        <v>30000</v>
      </c>
    </row>
    <row r="8330" spans="1:6" x14ac:dyDescent="0.2">
      <c r="B8330" s="2"/>
      <c r="C8330" s="5" t="s">
        <v>121</v>
      </c>
      <c r="D8330" s="9">
        <f>SUM(D8326:D8329)</f>
        <v>45977</v>
      </c>
      <c r="E8330" s="12"/>
      <c r="F8330" s="12"/>
    </row>
    <row r="8331" spans="1:6" x14ac:dyDescent="0.2">
      <c r="B8331" s="2"/>
      <c r="C8331" s="2"/>
    </row>
    <row r="8332" spans="1:6" x14ac:dyDescent="0.2">
      <c r="B8332" s="2" t="s">
        <v>15</v>
      </c>
      <c r="C8332" s="2" t="s">
        <v>16</v>
      </c>
      <c r="D8332" s="9">
        <v>10000</v>
      </c>
    </row>
    <row r="8333" spans="1:6" x14ac:dyDescent="0.2">
      <c r="B8333" s="2" t="s">
        <v>17</v>
      </c>
      <c r="C8333" s="2" t="s">
        <v>18</v>
      </c>
      <c r="D8333" s="9">
        <v>2000</v>
      </c>
    </row>
    <row r="8334" spans="1:6" x14ac:dyDescent="0.2">
      <c r="B8334" s="2" t="s">
        <v>21</v>
      </c>
      <c r="C8334" s="2" t="s">
        <v>22</v>
      </c>
      <c r="D8334" s="9">
        <v>1000</v>
      </c>
    </row>
    <row r="8335" spans="1:6" x14ac:dyDescent="0.2">
      <c r="B8335" s="2" t="s">
        <v>25</v>
      </c>
      <c r="C8335" s="2" t="s">
        <v>26</v>
      </c>
      <c r="D8335" s="9">
        <v>2000</v>
      </c>
    </row>
    <row r="8336" spans="1:6" x14ac:dyDescent="0.2">
      <c r="B8336" s="2" t="s">
        <v>29</v>
      </c>
      <c r="C8336" s="2" t="s">
        <v>30</v>
      </c>
      <c r="D8336" s="13">
        <v>46228</v>
      </c>
    </row>
    <row r="8337" spans="1:4" x14ac:dyDescent="0.2">
      <c r="B8337" s="2"/>
      <c r="C8337" s="5" t="s">
        <v>122</v>
      </c>
      <c r="D8337" s="9">
        <f>SUM(D8332:D8336)</f>
        <v>61228</v>
      </c>
    </row>
    <row r="8338" spans="1:4" x14ac:dyDescent="0.2">
      <c r="B8338" s="2"/>
      <c r="C8338" s="2"/>
    </row>
    <row r="8339" spans="1:4" x14ac:dyDescent="0.2">
      <c r="B8339" s="2" t="s">
        <v>31</v>
      </c>
      <c r="C8339" s="2" t="s">
        <v>32</v>
      </c>
      <c r="D8339" s="9">
        <v>40000</v>
      </c>
    </row>
    <row r="8340" spans="1:4" x14ac:dyDescent="0.2">
      <c r="B8340" s="2" t="s">
        <v>42</v>
      </c>
      <c r="C8340" s="2" t="s">
        <v>280</v>
      </c>
      <c r="D8340" s="9">
        <v>800</v>
      </c>
    </row>
    <row r="8341" spans="1:4" x14ac:dyDescent="0.2">
      <c r="B8341" s="2" t="s">
        <v>44</v>
      </c>
      <c r="C8341" s="2" t="s">
        <v>39</v>
      </c>
      <c r="D8341" s="9">
        <v>500</v>
      </c>
    </row>
    <row r="8342" spans="1:4" x14ac:dyDescent="0.2">
      <c r="B8342" s="2" t="s">
        <v>45</v>
      </c>
      <c r="C8342" s="2" t="s">
        <v>46</v>
      </c>
      <c r="D8342" s="13">
        <v>5000</v>
      </c>
    </row>
    <row r="8343" spans="1:4" x14ac:dyDescent="0.2">
      <c r="B8343" s="2"/>
      <c r="C8343" s="5" t="s">
        <v>123</v>
      </c>
      <c r="D8343" s="9">
        <f>SUM(D8339:D8342)</f>
        <v>46300</v>
      </c>
    </row>
    <row r="8344" spans="1:4" x14ac:dyDescent="0.2">
      <c r="B8344" s="2"/>
      <c r="C8344" s="2"/>
    </row>
    <row r="8345" spans="1:4" x14ac:dyDescent="0.2">
      <c r="B8345" s="27" t="s">
        <v>114</v>
      </c>
      <c r="C8345" s="27"/>
      <c r="D8345" s="11">
        <f>+D8324+D8330+D8337+D8343</f>
        <v>6762860</v>
      </c>
    </row>
    <row r="8347" spans="1:4" x14ac:dyDescent="0.2">
      <c r="B8347" s="2"/>
      <c r="C8347" s="2"/>
    </row>
    <row r="8348" spans="1:4" x14ac:dyDescent="0.2">
      <c r="A8348" s="10" t="s">
        <v>107</v>
      </c>
      <c r="B8348" s="2"/>
      <c r="C8348" s="2"/>
    </row>
    <row r="8350" spans="1:4" x14ac:dyDescent="0.2">
      <c r="B8350" s="2" t="s">
        <v>119</v>
      </c>
      <c r="C8350" s="2" t="s">
        <v>91</v>
      </c>
      <c r="D8350" s="13">
        <v>1098803</v>
      </c>
    </row>
    <row r="8351" spans="1:4" x14ac:dyDescent="0.2">
      <c r="B8351" s="2"/>
      <c r="C8351" s="5" t="s">
        <v>120</v>
      </c>
      <c r="D8351" s="9">
        <f>SUM(D8350)</f>
        <v>1098803</v>
      </c>
    </row>
    <row r="8352" spans="1:4" x14ac:dyDescent="0.2">
      <c r="B8352" s="2"/>
      <c r="C8352" s="5"/>
    </row>
    <row r="8353" spans="1:4" x14ac:dyDescent="0.2">
      <c r="B8353" s="2" t="s">
        <v>15</v>
      </c>
      <c r="C8353" s="7" t="s">
        <v>16</v>
      </c>
      <c r="D8353" s="9">
        <v>500</v>
      </c>
    </row>
    <row r="8354" spans="1:4" x14ac:dyDescent="0.2">
      <c r="B8354" s="2" t="s">
        <v>25</v>
      </c>
      <c r="C8354" s="2" t="s">
        <v>26</v>
      </c>
      <c r="D8354" s="9">
        <v>4500</v>
      </c>
    </row>
    <row r="8355" spans="1:4" x14ac:dyDescent="0.2">
      <c r="B8355" s="2" t="s">
        <v>29</v>
      </c>
      <c r="C8355" s="2" t="s">
        <v>30</v>
      </c>
      <c r="D8355" s="13">
        <v>5000</v>
      </c>
    </row>
    <row r="8356" spans="1:4" x14ac:dyDescent="0.2">
      <c r="B8356" s="2"/>
      <c r="C8356" s="5" t="s">
        <v>122</v>
      </c>
      <c r="D8356" s="9">
        <f>SUM(D8353:D8355)</f>
        <v>10000</v>
      </c>
    </row>
    <row r="8357" spans="1:4" x14ac:dyDescent="0.2">
      <c r="B8357" s="2"/>
      <c r="C8357" s="5"/>
    </row>
    <row r="8358" spans="1:4" x14ac:dyDescent="0.2">
      <c r="B8358" s="2" t="s">
        <v>45</v>
      </c>
      <c r="C8358" s="2" t="s">
        <v>316</v>
      </c>
      <c r="D8358" s="13">
        <v>500</v>
      </c>
    </row>
    <row r="8359" spans="1:4" x14ac:dyDescent="0.2">
      <c r="B8359" s="2"/>
      <c r="C8359" s="5" t="s">
        <v>123</v>
      </c>
      <c r="D8359" s="9">
        <f>+D8358</f>
        <v>500</v>
      </c>
    </row>
    <row r="8360" spans="1:4" x14ac:dyDescent="0.2">
      <c r="B8360" s="2"/>
      <c r="C8360" s="2"/>
    </row>
    <row r="8361" spans="1:4" x14ac:dyDescent="0.2">
      <c r="B8361" s="27" t="s">
        <v>125</v>
      </c>
      <c r="C8361" s="27"/>
      <c r="D8361" s="11">
        <f>+D8351+D8356+D8359</f>
        <v>1109303</v>
      </c>
    </row>
    <row r="8362" spans="1:4" x14ac:dyDescent="0.2">
      <c r="B8362" s="2"/>
      <c r="C8362" s="2"/>
    </row>
    <row r="8363" spans="1:4" x14ac:dyDescent="0.2">
      <c r="B8363" s="2"/>
      <c r="C8363" s="2"/>
    </row>
    <row r="8364" spans="1:4" x14ac:dyDescent="0.2">
      <c r="A8364" s="10" t="s">
        <v>257</v>
      </c>
      <c r="B8364" s="2"/>
      <c r="C8364" s="2"/>
    </row>
    <row r="8366" spans="1:4" x14ac:dyDescent="0.2">
      <c r="B8366" s="2" t="s">
        <v>119</v>
      </c>
      <c r="C8366" s="2" t="s">
        <v>91</v>
      </c>
      <c r="D8366" s="13">
        <v>1130919</v>
      </c>
    </row>
    <row r="8367" spans="1:4" x14ac:dyDescent="0.2">
      <c r="B8367" s="2"/>
      <c r="C8367" s="5" t="s">
        <v>120</v>
      </c>
      <c r="D8367" s="9">
        <f>SUM(D8366)</f>
        <v>1130919</v>
      </c>
    </row>
    <row r="8368" spans="1:4" x14ac:dyDescent="0.2">
      <c r="B8368" s="2"/>
      <c r="C8368" s="2"/>
    </row>
    <row r="8369" spans="1:4" x14ac:dyDescent="0.2">
      <c r="B8369" s="2" t="s">
        <v>283</v>
      </c>
      <c r="C8369" s="2" t="s">
        <v>284</v>
      </c>
      <c r="D8369" s="13">
        <v>1000</v>
      </c>
    </row>
    <row r="8370" spans="1:4" x14ac:dyDescent="0.2">
      <c r="B8370" s="2"/>
      <c r="C8370" s="5" t="s">
        <v>121</v>
      </c>
      <c r="D8370" s="9">
        <f>SUM(D8369:D8369)</f>
        <v>1000</v>
      </c>
    </row>
    <row r="8371" spans="1:4" x14ac:dyDescent="0.2">
      <c r="B8371" s="2"/>
      <c r="C8371" s="2"/>
    </row>
    <row r="8372" spans="1:4" x14ac:dyDescent="0.2">
      <c r="B8372" s="2" t="s">
        <v>15</v>
      </c>
      <c r="C8372" s="2" t="s">
        <v>16</v>
      </c>
      <c r="D8372" s="9">
        <v>1000</v>
      </c>
    </row>
    <row r="8373" spans="1:4" x14ac:dyDescent="0.2">
      <c r="B8373" s="2" t="s">
        <v>29</v>
      </c>
      <c r="C8373" s="2" t="s">
        <v>30</v>
      </c>
      <c r="D8373" s="13">
        <v>7000</v>
      </c>
    </row>
    <row r="8374" spans="1:4" x14ac:dyDescent="0.2">
      <c r="B8374" s="2"/>
      <c r="C8374" s="5" t="s">
        <v>122</v>
      </c>
      <c r="D8374" s="9">
        <f>SUM(D8372:D8373)</f>
        <v>8000</v>
      </c>
    </row>
    <row r="8375" spans="1:4" x14ac:dyDescent="0.2">
      <c r="B8375" s="2"/>
      <c r="C8375" s="2"/>
    </row>
    <row r="8376" spans="1:4" x14ac:dyDescent="0.2">
      <c r="B8376" s="2" t="s">
        <v>31</v>
      </c>
      <c r="C8376" s="2" t="s">
        <v>32</v>
      </c>
      <c r="D8376" s="13">
        <v>5000</v>
      </c>
    </row>
    <row r="8377" spans="1:4" x14ac:dyDescent="0.2">
      <c r="B8377" s="2"/>
      <c r="C8377" s="5" t="s">
        <v>123</v>
      </c>
      <c r="D8377" s="9">
        <f>SUM(D8376:D8376)</f>
        <v>5000</v>
      </c>
    </row>
    <row r="8378" spans="1:4" x14ac:dyDescent="0.2">
      <c r="B8378" s="2"/>
      <c r="C8378" s="2"/>
    </row>
    <row r="8379" spans="1:4" x14ac:dyDescent="0.2">
      <c r="B8379" s="27" t="s">
        <v>244</v>
      </c>
      <c r="C8379" s="27"/>
      <c r="D8379" s="11">
        <f>+D8367+D8374+D8377+D8370</f>
        <v>1144919</v>
      </c>
    </row>
    <row r="8381" spans="1:4" x14ac:dyDescent="0.2">
      <c r="B8381" s="2"/>
      <c r="C8381" s="2"/>
    </row>
    <row r="8382" spans="1:4" x14ac:dyDescent="0.2">
      <c r="A8382" s="10" t="s">
        <v>109</v>
      </c>
      <c r="B8382" s="2"/>
      <c r="C8382" s="2"/>
    </row>
    <row r="8384" spans="1:4" x14ac:dyDescent="0.2">
      <c r="B8384" s="2" t="s">
        <v>119</v>
      </c>
      <c r="C8384" s="2" t="s">
        <v>91</v>
      </c>
      <c r="D8384" s="13">
        <v>3553715</v>
      </c>
    </row>
    <row r="8385" spans="2:6" x14ac:dyDescent="0.2">
      <c r="B8385" s="2"/>
      <c r="C8385" s="5" t="s">
        <v>120</v>
      </c>
      <c r="D8385" s="9">
        <f>SUM(D8384)</f>
        <v>3553715</v>
      </c>
    </row>
    <row r="8386" spans="2:6" x14ac:dyDescent="0.2">
      <c r="B8386" s="2"/>
      <c r="C8386" s="2"/>
    </row>
    <row r="8387" spans="2:6" x14ac:dyDescent="0.2">
      <c r="B8387" s="2" t="s">
        <v>283</v>
      </c>
      <c r="C8387" s="2" t="s">
        <v>284</v>
      </c>
      <c r="D8387" s="13">
        <v>55000</v>
      </c>
    </row>
    <row r="8388" spans="2:6" x14ac:dyDescent="0.2">
      <c r="B8388" s="2"/>
      <c r="C8388" s="5" t="s">
        <v>121</v>
      </c>
      <c r="D8388" s="9">
        <f>SUM(D8387:D8387)</f>
        <v>55000</v>
      </c>
      <c r="E8388" s="12"/>
      <c r="F8388" s="12"/>
    </row>
    <row r="8389" spans="2:6" x14ac:dyDescent="0.2">
      <c r="B8389" s="2"/>
      <c r="C8389" s="2"/>
    </row>
    <row r="8390" spans="2:6" x14ac:dyDescent="0.2">
      <c r="B8390" s="2" t="s">
        <v>15</v>
      </c>
      <c r="C8390" s="2" t="s">
        <v>16</v>
      </c>
      <c r="D8390" s="9">
        <v>2000</v>
      </c>
    </row>
    <row r="8391" spans="2:6" x14ac:dyDescent="0.2">
      <c r="B8391" s="2" t="s">
        <v>21</v>
      </c>
      <c r="C8391" s="2" t="s">
        <v>22</v>
      </c>
      <c r="D8391" s="9">
        <v>500</v>
      </c>
    </row>
    <row r="8392" spans="2:6" x14ac:dyDescent="0.2">
      <c r="B8392" s="2" t="s">
        <v>57</v>
      </c>
      <c r="C8392" s="2" t="s">
        <v>58</v>
      </c>
      <c r="D8392" s="9">
        <v>12000</v>
      </c>
    </row>
    <row r="8393" spans="2:6" x14ac:dyDescent="0.2">
      <c r="B8393" s="2" t="s">
        <v>29</v>
      </c>
      <c r="C8393" s="2" t="s">
        <v>30</v>
      </c>
      <c r="D8393" s="13">
        <v>20000</v>
      </c>
    </row>
    <row r="8394" spans="2:6" x14ac:dyDescent="0.2">
      <c r="B8394" s="2"/>
      <c r="C8394" s="5" t="s">
        <v>122</v>
      </c>
      <c r="D8394" s="9">
        <f>SUM(D8390:D8393)</f>
        <v>34500</v>
      </c>
    </row>
    <row r="8395" spans="2:6" x14ac:dyDescent="0.2">
      <c r="B8395" s="2"/>
      <c r="C8395" s="2"/>
    </row>
    <row r="8396" spans="2:6" x14ac:dyDescent="0.2">
      <c r="B8396" s="2" t="s">
        <v>31</v>
      </c>
      <c r="C8396" s="2" t="s">
        <v>32</v>
      </c>
      <c r="D8396" s="13">
        <v>20000</v>
      </c>
    </row>
    <row r="8397" spans="2:6" x14ac:dyDescent="0.2">
      <c r="B8397" s="2"/>
      <c r="C8397" s="5" t="s">
        <v>123</v>
      </c>
      <c r="D8397" s="9">
        <f>SUM(D8396:D8396)</f>
        <v>20000</v>
      </c>
    </row>
    <row r="8398" spans="2:6" x14ac:dyDescent="0.2">
      <c r="B8398" s="2"/>
      <c r="C8398" s="2"/>
    </row>
    <row r="8399" spans="2:6" x14ac:dyDescent="0.2">
      <c r="B8399" s="27" t="s">
        <v>127</v>
      </c>
      <c r="C8399" s="27"/>
      <c r="D8399" s="11">
        <f>+D8385+D8388+D8394+D8397</f>
        <v>3663215</v>
      </c>
    </row>
    <row r="8401" spans="1:4" x14ac:dyDescent="0.2">
      <c r="B8401" s="2"/>
      <c r="C8401" s="2"/>
    </row>
    <row r="8402" spans="1:4" x14ac:dyDescent="0.2">
      <c r="A8402" s="10" t="s">
        <v>110</v>
      </c>
      <c r="B8402" s="2"/>
      <c r="C8402" s="2"/>
    </row>
    <row r="8404" spans="1:4" x14ac:dyDescent="0.2">
      <c r="B8404" s="2" t="s">
        <v>119</v>
      </c>
      <c r="C8404" s="2" t="s">
        <v>91</v>
      </c>
      <c r="D8404" s="13">
        <v>153095</v>
      </c>
    </row>
    <row r="8405" spans="1:4" x14ac:dyDescent="0.2">
      <c r="B8405" s="2"/>
      <c r="C8405" s="5" t="s">
        <v>120</v>
      </c>
      <c r="D8405" s="9">
        <f>SUM(D8404)</f>
        <v>153095</v>
      </c>
    </row>
    <row r="8406" spans="1:4" x14ac:dyDescent="0.2">
      <c r="B8406" s="2"/>
      <c r="C8406" s="2"/>
    </row>
    <row r="8407" spans="1:4" x14ac:dyDescent="0.2">
      <c r="B8407" s="27" t="s">
        <v>128</v>
      </c>
      <c r="C8407" s="27"/>
      <c r="D8407" s="11">
        <f>+D8405</f>
        <v>153095</v>
      </c>
    </row>
    <row r="8408" spans="1:4" x14ac:dyDescent="0.2">
      <c r="B8408" s="2"/>
      <c r="C8408" s="2"/>
    </row>
    <row r="8409" spans="1:4" x14ac:dyDescent="0.2">
      <c r="B8409" s="2"/>
      <c r="C8409" s="2"/>
    </row>
    <row r="8410" spans="1:4" x14ac:dyDescent="0.2">
      <c r="A8410" s="10" t="s">
        <v>111</v>
      </c>
      <c r="B8410" s="2"/>
      <c r="C8410" s="2"/>
    </row>
    <row r="8412" spans="1:4" x14ac:dyDescent="0.2">
      <c r="B8412" s="2" t="s">
        <v>29</v>
      </c>
      <c r="C8412" s="2" t="s">
        <v>30</v>
      </c>
      <c r="D8412" s="13">
        <v>1500</v>
      </c>
    </row>
    <row r="8413" spans="1:4" x14ac:dyDescent="0.2">
      <c r="B8413" s="2"/>
      <c r="C8413" s="5" t="s">
        <v>122</v>
      </c>
      <c r="D8413" s="9">
        <f>SUM(D8412)</f>
        <v>1500</v>
      </c>
    </row>
    <row r="8414" spans="1:4" x14ac:dyDescent="0.2">
      <c r="B8414" s="2"/>
      <c r="C8414" s="2"/>
    </row>
    <row r="8415" spans="1:4" x14ac:dyDescent="0.2">
      <c r="B8415" s="27" t="s">
        <v>129</v>
      </c>
      <c r="C8415" s="27"/>
      <c r="D8415" s="11">
        <f>+D8413</f>
        <v>1500</v>
      </c>
    </row>
    <row r="8417" spans="1:4" x14ac:dyDescent="0.2">
      <c r="B8417" s="2"/>
      <c r="C8417" s="2"/>
    </row>
    <row r="8418" spans="1:4" x14ac:dyDescent="0.2">
      <c r="A8418" s="10" t="s">
        <v>90</v>
      </c>
      <c r="B8418" s="2"/>
      <c r="C8418" s="2"/>
    </row>
    <row r="8420" spans="1:4" x14ac:dyDescent="0.2">
      <c r="B8420" s="2" t="s">
        <v>33</v>
      </c>
      <c r="C8420" s="2" t="s">
        <v>34</v>
      </c>
      <c r="D8420" s="13">
        <v>5000</v>
      </c>
    </row>
    <row r="8421" spans="1:4" x14ac:dyDescent="0.2">
      <c r="B8421" s="2"/>
      <c r="C8421" s="5" t="s">
        <v>123</v>
      </c>
      <c r="D8421" s="9">
        <f>SUM(D8420:D8420)</f>
        <v>5000</v>
      </c>
    </row>
    <row r="8422" spans="1:4" x14ac:dyDescent="0.2">
      <c r="B8422" s="2"/>
      <c r="C8422" s="2"/>
    </row>
    <row r="8423" spans="1:4" x14ac:dyDescent="0.2">
      <c r="B8423" s="27" t="s">
        <v>130</v>
      </c>
      <c r="C8423" s="27"/>
      <c r="D8423" s="11">
        <f>+D8421</f>
        <v>5000</v>
      </c>
    </row>
    <row r="8425" spans="1:4" x14ac:dyDescent="0.2">
      <c r="B8425" s="2"/>
      <c r="C8425" s="2"/>
    </row>
    <row r="8426" spans="1:4" x14ac:dyDescent="0.2">
      <c r="A8426" s="10" t="s">
        <v>102</v>
      </c>
      <c r="B8426" s="2"/>
      <c r="C8426" s="2"/>
    </row>
    <row r="8428" spans="1:4" x14ac:dyDescent="0.2">
      <c r="B8428" s="2" t="s">
        <v>7</v>
      </c>
      <c r="C8428" s="2" t="s">
        <v>8</v>
      </c>
      <c r="D8428" s="13">
        <v>13000</v>
      </c>
    </row>
    <row r="8429" spans="1:4" x14ac:dyDescent="0.2">
      <c r="B8429" s="2"/>
      <c r="C8429" s="5" t="s">
        <v>121</v>
      </c>
      <c r="D8429" s="9">
        <f>SUM(D8428)</f>
        <v>13000</v>
      </c>
    </row>
    <row r="8430" spans="1:4" x14ac:dyDescent="0.2">
      <c r="B8430" s="2"/>
      <c r="C8430" s="2"/>
    </row>
    <row r="8431" spans="1:4" x14ac:dyDescent="0.2">
      <c r="B8431" s="27" t="s">
        <v>131</v>
      </c>
      <c r="C8431" s="27"/>
      <c r="D8431" s="11">
        <f>+D8429</f>
        <v>13000</v>
      </c>
    </row>
    <row r="8433" spans="1:4" ht="16.5" thickBot="1" x14ac:dyDescent="0.3">
      <c r="B8433" s="31" t="s">
        <v>258</v>
      </c>
      <c r="C8433" s="31"/>
      <c r="D8433" s="6">
        <f>+D8345+D8379+D8399+D8415+D8423+D8431+D8407+D8361</f>
        <v>12852892</v>
      </c>
    </row>
    <row r="8434" spans="1:4" ht="13.5" thickTop="1" x14ac:dyDescent="0.2"/>
    <row r="8436" spans="1:4" ht="13.5" thickBot="1" x14ac:dyDescent="0.25"/>
    <row r="8437" spans="1:4" ht="18.75" thickBot="1" x14ac:dyDescent="0.3">
      <c r="A8437" s="28" t="s">
        <v>323</v>
      </c>
      <c r="B8437" s="29"/>
      <c r="C8437" s="29"/>
      <c r="D8437" s="30"/>
    </row>
    <row r="8438" spans="1:4" ht="18" x14ac:dyDescent="0.25">
      <c r="A8438" s="3"/>
      <c r="B8438" s="3"/>
      <c r="C8438" s="3"/>
      <c r="D8438" s="37"/>
    </row>
    <row r="8439" spans="1:4" x14ac:dyDescent="0.2">
      <c r="A8439" s="10" t="s">
        <v>107</v>
      </c>
      <c r="B8439" s="2"/>
      <c r="C8439" s="2"/>
    </row>
    <row r="8441" spans="1:4" x14ac:dyDescent="0.2">
      <c r="B8441" s="2" t="s">
        <v>119</v>
      </c>
      <c r="C8441" s="2" t="s">
        <v>91</v>
      </c>
      <c r="D8441" s="4">
        <v>83666</v>
      </c>
    </row>
    <row r="8442" spans="1:4" x14ac:dyDescent="0.2">
      <c r="B8442" s="2"/>
      <c r="C8442" s="5" t="s">
        <v>120</v>
      </c>
      <c r="D8442" s="9">
        <f>SUM(D8441)</f>
        <v>83666</v>
      </c>
    </row>
    <row r="8443" spans="1:4" x14ac:dyDescent="0.2">
      <c r="B8443" s="2"/>
      <c r="C8443" s="5"/>
    </row>
    <row r="8444" spans="1:4" x14ac:dyDescent="0.2">
      <c r="B8444" s="27" t="s">
        <v>125</v>
      </c>
      <c r="C8444" s="27"/>
      <c r="D8444" s="11">
        <f>+D8442</f>
        <v>83666</v>
      </c>
    </row>
    <row r="8445" spans="1:4" x14ac:dyDescent="0.2">
      <c r="B8445" s="2"/>
      <c r="C8445" s="2"/>
    </row>
    <row r="8446" spans="1:4" x14ac:dyDescent="0.2">
      <c r="B8446" s="2"/>
      <c r="C8446" s="2"/>
    </row>
    <row r="8447" spans="1:4" x14ac:dyDescent="0.2">
      <c r="A8447" s="10" t="s">
        <v>257</v>
      </c>
      <c r="B8447" s="2"/>
      <c r="C8447" s="2"/>
    </row>
    <row r="8449" spans="1:4" x14ac:dyDescent="0.2">
      <c r="B8449" s="2" t="s">
        <v>119</v>
      </c>
      <c r="C8449" s="2" t="s">
        <v>91</v>
      </c>
      <c r="D8449" s="13">
        <v>426946</v>
      </c>
    </row>
    <row r="8450" spans="1:4" x14ac:dyDescent="0.2">
      <c r="B8450" s="2"/>
      <c r="C8450" s="5" t="s">
        <v>120</v>
      </c>
      <c r="D8450" s="9">
        <f>SUM(D8449)</f>
        <v>426946</v>
      </c>
    </row>
    <row r="8451" spans="1:4" x14ac:dyDescent="0.2">
      <c r="B8451" s="2"/>
      <c r="C8451" s="2"/>
    </row>
    <row r="8452" spans="1:4" x14ac:dyDescent="0.2">
      <c r="B8452" s="27" t="s">
        <v>244</v>
      </c>
      <c r="C8452" s="27"/>
      <c r="D8452" s="11">
        <f>+D8450</f>
        <v>426946</v>
      </c>
    </row>
    <row r="8453" spans="1:4" x14ac:dyDescent="0.2">
      <c r="B8453" s="25"/>
      <c r="C8453" s="25"/>
      <c r="D8453" s="23"/>
    </row>
    <row r="8454" spans="1:4" x14ac:dyDescent="0.2">
      <c r="B8454" s="2"/>
      <c r="C8454" s="2"/>
    </row>
    <row r="8455" spans="1:4" x14ac:dyDescent="0.2">
      <c r="A8455" s="10" t="s">
        <v>109</v>
      </c>
      <c r="B8455" s="2"/>
      <c r="C8455" s="2"/>
    </row>
    <row r="8457" spans="1:4" x14ac:dyDescent="0.2">
      <c r="B8457" s="2" t="s">
        <v>119</v>
      </c>
      <c r="C8457" s="2" t="s">
        <v>91</v>
      </c>
      <c r="D8457" s="13">
        <v>62415</v>
      </c>
    </row>
    <row r="8458" spans="1:4" x14ac:dyDescent="0.2">
      <c r="B8458" s="2"/>
      <c r="C8458" s="5" t="s">
        <v>120</v>
      </c>
      <c r="D8458" s="9">
        <f>SUM(D8457)</f>
        <v>62415</v>
      </c>
    </row>
    <row r="8459" spans="1:4" x14ac:dyDescent="0.2">
      <c r="B8459" s="2"/>
      <c r="C8459" s="2"/>
    </row>
    <row r="8460" spans="1:4" x14ac:dyDescent="0.2">
      <c r="B8460" s="2" t="s">
        <v>5</v>
      </c>
      <c r="C8460" s="2" t="s">
        <v>279</v>
      </c>
      <c r="D8460" s="9">
        <v>1000</v>
      </c>
    </row>
    <row r="8461" spans="1:4" x14ac:dyDescent="0.2">
      <c r="B8461" s="2" t="s">
        <v>11</v>
      </c>
      <c r="C8461" s="2" t="s">
        <v>12</v>
      </c>
      <c r="D8461" s="9">
        <v>1734</v>
      </c>
    </row>
    <row r="8462" spans="1:4" x14ac:dyDescent="0.2">
      <c r="B8462" s="2" t="s">
        <v>283</v>
      </c>
      <c r="C8462" s="2" t="s">
        <v>284</v>
      </c>
      <c r="D8462" s="13">
        <v>10000</v>
      </c>
    </row>
    <row r="8463" spans="1:4" x14ac:dyDescent="0.2">
      <c r="B8463" s="2"/>
      <c r="C8463" s="5" t="s">
        <v>121</v>
      </c>
      <c r="D8463" s="9">
        <f>SUM(D8460:D8462)</f>
        <v>12734</v>
      </c>
    </row>
    <row r="8464" spans="1:4" x14ac:dyDescent="0.2">
      <c r="B8464" s="2"/>
      <c r="C8464" s="2"/>
    </row>
    <row r="8465" spans="2:4" x14ac:dyDescent="0.2">
      <c r="B8465" s="2" t="s">
        <v>15</v>
      </c>
      <c r="C8465" s="2" t="s">
        <v>16</v>
      </c>
      <c r="D8465" s="9">
        <v>10000</v>
      </c>
    </row>
    <row r="8466" spans="2:4" x14ac:dyDescent="0.2">
      <c r="B8466" s="2" t="s">
        <v>17</v>
      </c>
      <c r="C8466" s="2" t="s">
        <v>18</v>
      </c>
      <c r="D8466" s="9">
        <v>4000</v>
      </c>
    </row>
    <row r="8467" spans="2:4" x14ac:dyDescent="0.2">
      <c r="B8467" s="2" t="s">
        <v>21</v>
      </c>
      <c r="C8467" s="2" t="s">
        <v>22</v>
      </c>
      <c r="D8467" s="9">
        <v>1000</v>
      </c>
    </row>
    <row r="8468" spans="2:4" x14ac:dyDescent="0.2">
      <c r="B8468" s="2" t="s">
        <v>57</v>
      </c>
      <c r="C8468" s="2" t="s">
        <v>58</v>
      </c>
      <c r="D8468" s="9">
        <v>35000</v>
      </c>
    </row>
    <row r="8469" spans="2:4" x14ac:dyDescent="0.2">
      <c r="B8469" s="2" t="s">
        <v>25</v>
      </c>
      <c r="C8469" s="2" t="s">
        <v>26</v>
      </c>
      <c r="D8469" s="9">
        <v>700</v>
      </c>
    </row>
    <row r="8470" spans="2:4" x14ac:dyDescent="0.2">
      <c r="B8470" s="2" t="s">
        <v>29</v>
      </c>
      <c r="C8470" s="2" t="s">
        <v>30</v>
      </c>
      <c r="D8470" s="13">
        <v>22500</v>
      </c>
    </row>
    <row r="8471" spans="2:4" x14ac:dyDescent="0.2">
      <c r="B8471" s="2"/>
      <c r="C8471" s="5" t="s">
        <v>122</v>
      </c>
      <c r="D8471" s="9">
        <f>SUM(D8465:D8470)</f>
        <v>73200</v>
      </c>
    </row>
    <row r="8472" spans="2:4" x14ac:dyDescent="0.2">
      <c r="B8472" s="2"/>
      <c r="C8472" s="2"/>
    </row>
    <row r="8473" spans="2:4" x14ac:dyDescent="0.2">
      <c r="B8473" s="2" t="s">
        <v>31</v>
      </c>
      <c r="C8473" s="2" t="s">
        <v>32</v>
      </c>
      <c r="D8473" s="9">
        <v>9802</v>
      </c>
    </row>
    <row r="8474" spans="2:4" x14ac:dyDescent="0.2">
      <c r="B8474" s="2" t="s">
        <v>40</v>
      </c>
      <c r="C8474" s="2" t="s">
        <v>41</v>
      </c>
      <c r="D8474" s="9">
        <v>7500</v>
      </c>
    </row>
    <row r="8475" spans="2:4" x14ac:dyDescent="0.2">
      <c r="B8475" s="2" t="s">
        <v>45</v>
      </c>
      <c r="C8475" s="2" t="s">
        <v>46</v>
      </c>
      <c r="D8475" s="13">
        <v>5200</v>
      </c>
    </row>
    <row r="8476" spans="2:4" x14ac:dyDescent="0.2">
      <c r="B8476" s="2"/>
      <c r="C8476" s="5" t="s">
        <v>123</v>
      </c>
      <c r="D8476" s="9">
        <f>SUM(D8473:D8475)</f>
        <v>22502</v>
      </c>
    </row>
    <row r="8477" spans="2:4" x14ac:dyDescent="0.2">
      <c r="B8477" s="2"/>
      <c r="C8477" s="2"/>
    </row>
    <row r="8478" spans="2:4" x14ac:dyDescent="0.2">
      <c r="B8478" s="27" t="s">
        <v>127</v>
      </c>
      <c r="C8478" s="27"/>
      <c r="D8478" s="11">
        <f>+D8458+D8463+D8471+D8476</f>
        <v>170851</v>
      </c>
    </row>
    <row r="8479" spans="2:4" x14ac:dyDescent="0.2">
      <c r="B8479" s="25"/>
      <c r="C8479" s="25"/>
      <c r="D8479" s="23"/>
    </row>
    <row r="8481" spans="1:4" x14ac:dyDescent="0.2">
      <c r="A8481" s="10" t="s">
        <v>289</v>
      </c>
      <c r="B8481" s="2"/>
      <c r="C8481" s="2"/>
    </row>
    <row r="8483" spans="1:4" x14ac:dyDescent="0.2">
      <c r="B8483" s="2" t="s">
        <v>1</v>
      </c>
      <c r="C8483" s="1" t="s">
        <v>2</v>
      </c>
      <c r="D8483" s="9">
        <v>2500</v>
      </c>
    </row>
    <row r="8484" spans="1:4" x14ac:dyDescent="0.2">
      <c r="B8484" s="2" t="s">
        <v>77</v>
      </c>
      <c r="C8484" s="1" t="s">
        <v>78</v>
      </c>
      <c r="D8484" s="9">
        <v>1000</v>
      </c>
    </row>
    <row r="8485" spans="1:4" x14ac:dyDescent="0.2">
      <c r="B8485" s="2" t="s">
        <v>5</v>
      </c>
      <c r="C8485" s="2" t="s">
        <v>279</v>
      </c>
      <c r="D8485" s="9">
        <v>1000</v>
      </c>
    </row>
    <row r="8486" spans="1:4" x14ac:dyDescent="0.2">
      <c r="B8486" s="2" t="s">
        <v>11</v>
      </c>
      <c r="C8486" s="2" t="s">
        <v>12</v>
      </c>
      <c r="D8486" s="9">
        <v>4159</v>
      </c>
    </row>
    <row r="8487" spans="1:4" x14ac:dyDescent="0.2">
      <c r="B8487" s="2" t="s">
        <v>283</v>
      </c>
      <c r="C8487" s="2" t="s">
        <v>284</v>
      </c>
      <c r="D8487" s="13">
        <v>200</v>
      </c>
    </row>
    <row r="8488" spans="1:4" x14ac:dyDescent="0.2">
      <c r="B8488" s="2"/>
      <c r="C8488" s="5" t="s">
        <v>121</v>
      </c>
      <c r="D8488" s="9">
        <f>SUM(D8483:D8487)</f>
        <v>8859</v>
      </c>
    </row>
    <row r="8489" spans="1:4" x14ac:dyDescent="0.2">
      <c r="B8489" s="2"/>
      <c r="C8489" s="2"/>
    </row>
    <row r="8490" spans="1:4" x14ac:dyDescent="0.2">
      <c r="B8490" s="2" t="s">
        <v>73</v>
      </c>
      <c r="C8490" s="2" t="s">
        <v>74</v>
      </c>
      <c r="D8490" s="9">
        <v>1200</v>
      </c>
    </row>
    <row r="8491" spans="1:4" x14ac:dyDescent="0.2">
      <c r="B8491" s="2" t="s">
        <v>15</v>
      </c>
      <c r="C8491" s="2" t="s">
        <v>16</v>
      </c>
      <c r="D8491" s="9">
        <v>1000</v>
      </c>
    </row>
    <row r="8492" spans="1:4" x14ac:dyDescent="0.2">
      <c r="B8492" s="2" t="s">
        <v>17</v>
      </c>
      <c r="C8492" s="2" t="s">
        <v>18</v>
      </c>
      <c r="D8492" s="9">
        <v>2000</v>
      </c>
    </row>
    <row r="8493" spans="1:4" x14ac:dyDescent="0.2">
      <c r="B8493" s="2" t="s">
        <v>25</v>
      </c>
      <c r="C8493" s="2" t="s">
        <v>26</v>
      </c>
      <c r="D8493" s="9">
        <v>200</v>
      </c>
    </row>
    <row r="8494" spans="1:4" x14ac:dyDescent="0.2">
      <c r="B8494" s="2" t="s">
        <v>29</v>
      </c>
      <c r="C8494" s="2" t="s">
        <v>30</v>
      </c>
      <c r="D8494" s="13">
        <v>17550</v>
      </c>
    </row>
    <row r="8495" spans="1:4" x14ac:dyDescent="0.2">
      <c r="B8495" s="2"/>
      <c r="C8495" s="5" t="s">
        <v>122</v>
      </c>
      <c r="D8495" s="9">
        <f>SUM(D8490:D8494)</f>
        <v>21950</v>
      </c>
    </row>
    <row r="8496" spans="1:4" x14ac:dyDescent="0.2">
      <c r="B8496" s="2"/>
      <c r="C8496" s="5"/>
    </row>
    <row r="8497" spans="1:4" x14ac:dyDescent="0.2">
      <c r="B8497" s="2" t="s">
        <v>31</v>
      </c>
      <c r="C8497" s="2" t="s">
        <v>32</v>
      </c>
      <c r="D8497" s="9">
        <v>2300</v>
      </c>
    </row>
    <row r="8498" spans="1:4" x14ac:dyDescent="0.2">
      <c r="B8498" s="2" t="s">
        <v>45</v>
      </c>
      <c r="C8498" s="2" t="s">
        <v>46</v>
      </c>
      <c r="D8498" s="13">
        <v>100</v>
      </c>
    </row>
    <row r="8499" spans="1:4" x14ac:dyDescent="0.2">
      <c r="B8499" s="2"/>
      <c r="C8499" s="5" t="s">
        <v>123</v>
      </c>
      <c r="D8499" s="9">
        <f>SUM(D8497:D8498)</f>
        <v>2400</v>
      </c>
    </row>
    <row r="8500" spans="1:4" x14ac:dyDescent="0.2">
      <c r="B8500" s="2"/>
      <c r="C8500" s="2"/>
    </row>
    <row r="8501" spans="1:4" x14ac:dyDescent="0.2">
      <c r="B8501" s="27" t="s">
        <v>290</v>
      </c>
      <c r="C8501" s="27"/>
      <c r="D8501" s="11">
        <f>+D8488+D8495+D8499</f>
        <v>33209</v>
      </c>
    </row>
    <row r="8502" spans="1:4" x14ac:dyDescent="0.2">
      <c r="B8502" s="25"/>
      <c r="C8502" s="25"/>
      <c r="D8502" s="23"/>
    </row>
    <row r="8503" spans="1:4" x14ac:dyDescent="0.2">
      <c r="B8503" s="25"/>
      <c r="C8503" s="25"/>
      <c r="D8503" s="23"/>
    </row>
    <row r="8504" spans="1:4" x14ac:dyDescent="0.2">
      <c r="A8504" s="10" t="s">
        <v>102</v>
      </c>
      <c r="B8504" s="2"/>
      <c r="C8504" s="2"/>
    </row>
    <row r="8506" spans="1:4" x14ac:dyDescent="0.2">
      <c r="B8506" s="2" t="s">
        <v>119</v>
      </c>
      <c r="C8506" s="2" t="s">
        <v>91</v>
      </c>
      <c r="D8506" s="13">
        <v>124597</v>
      </c>
    </row>
    <row r="8507" spans="1:4" x14ac:dyDescent="0.2">
      <c r="B8507" s="2"/>
      <c r="C8507" s="5" t="s">
        <v>120</v>
      </c>
      <c r="D8507" s="9">
        <f>SUM(D8506)</f>
        <v>124597</v>
      </c>
    </row>
    <row r="8508" spans="1:4" x14ac:dyDescent="0.2">
      <c r="B8508" s="2"/>
      <c r="C8508" s="2"/>
    </row>
    <row r="8509" spans="1:4" x14ac:dyDescent="0.2">
      <c r="B8509" s="27" t="s">
        <v>131</v>
      </c>
      <c r="C8509" s="27"/>
      <c r="D8509" s="11">
        <f>+D8507</f>
        <v>124597</v>
      </c>
    </row>
    <row r="8510" spans="1:4" x14ac:dyDescent="0.2">
      <c r="B8510" s="2"/>
      <c r="C8510" s="2"/>
    </row>
    <row r="8512" spans="1:4" ht="16.5" thickBot="1" x14ac:dyDescent="0.3">
      <c r="B8512" s="31" t="s">
        <v>324</v>
      </c>
      <c r="C8512" s="31"/>
      <c r="D8512" s="6">
        <f>+D8478+D8501+D8444+D8452+D8509</f>
        <v>839269</v>
      </c>
    </row>
    <row r="8513" spans="1:4" ht="13.5" thickTop="1" x14ac:dyDescent="0.2"/>
    <row r="8514" spans="1:4" ht="13.5" thickBot="1" x14ac:dyDescent="0.25"/>
    <row r="8515" spans="1:4" ht="18.75" thickBot="1" x14ac:dyDescent="0.3">
      <c r="A8515" s="28" t="s">
        <v>333</v>
      </c>
      <c r="B8515" s="29"/>
      <c r="C8515" s="29"/>
      <c r="D8515" s="30"/>
    </row>
    <row r="8516" spans="1:4" ht="18" x14ac:dyDescent="0.25">
      <c r="A8516" s="3"/>
      <c r="B8516" s="3"/>
      <c r="C8516" s="3"/>
      <c r="D8516" s="37"/>
    </row>
    <row r="8517" spans="1:4" x14ac:dyDescent="0.2">
      <c r="A8517" s="10" t="s">
        <v>107</v>
      </c>
      <c r="B8517" s="2"/>
      <c r="C8517" s="2"/>
    </row>
    <row r="8519" spans="1:4" x14ac:dyDescent="0.2">
      <c r="B8519" s="2" t="s">
        <v>119</v>
      </c>
      <c r="C8519" s="2" t="s">
        <v>91</v>
      </c>
      <c r="D8519" s="4">
        <v>126069</v>
      </c>
    </row>
    <row r="8520" spans="1:4" x14ac:dyDescent="0.2">
      <c r="B8520" s="2"/>
      <c r="C8520" s="5" t="s">
        <v>120</v>
      </c>
      <c r="D8520" s="9">
        <f>SUM(D8519)</f>
        <v>126069</v>
      </c>
    </row>
    <row r="8521" spans="1:4" x14ac:dyDescent="0.2">
      <c r="B8521" s="2"/>
      <c r="C8521" s="5"/>
    </row>
    <row r="8522" spans="1:4" x14ac:dyDescent="0.2">
      <c r="B8522" s="27" t="s">
        <v>125</v>
      </c>
      <c r="C8522" s="27"/>
      <c r="D8522" s="11">
        <f>+D8520</f>
        <v>126069</v>
      </c>
    </row>
    <row r="8523" spans="1:4" x14ac:dyDescent="0.2">
      <c r="B8523" s="2"/>
      <c r="C8523" s="2"/>
    </row>
    <row r="8524" spans="1:4" x14ac:dyDescent="0.2">
      <c r="B8524" s="2"/>
      <c r="C8524" s="2"/>
    </row>
    <row r="8525" spans="1:4" x14ac:dyDescent="0.2">
      <c r="A8525" s="10" t="s">
        <v>257</v>
      </c>
      <c r="B8525" s="2"/>
      <c r="C8525" s="2"/>
    </row>
    <row r="8527" spans="1:4" x14ac:dyDescent="0.2">
      <c r="B8527" s="2" t="s">
        <v>119</v>
      </c>
      <c r="C8527" s="2" t="s">
        <v>91</v>
      </c>
      <c r="D8527" s="13">
        <v>677278</v>
      </c>
    </row>
    <row r="8528" spans="1:4" x14ac:dyDescent="0.2">
      <c r="B8528" s="2"/>
      <c r="C8528" s="5" t="s">
        <v>120</v>
      </c>
      <c r="D8528" s="9">
        <f>SUM(D8527)</f>
        <v>677278</v>
      </c>
    </row>
    <row r="8529" spans="2:4" x14ac:dyDescent="0.2">
      <c r="B8529" s="2"/>
      <c r="C8529" s="5"/>
    </row>
    <row r="8530" spans="2:4" x14ac:dyDescent="0.2">
      <c r="B8530" s="2" t="s">
        <v>11</v>
      </c>
      <c r="C8530" s="2" t="s">
        <v>12</v>
      </c>
      <c r="D8530" s="13">
        <v>2084</v>
      </c>
    </row>
    <row r="8531" spans="2:4" x14ac:dyDescent="0.2">
      <c r="B8531" s="2"/>
      <c r="C8531" s="5" t="s">
        <v>121</v>
      </c>
      <c r="D8531" s="9">
        <f>+D8530</f>
        <v>2084</v>
      </c>
    </row>
    <row r="8532" spans="2:4" x14ac:dyDescent="0.2">
      <c r="B8532" s="2"/>
      <c r="C8532" s="2"/>
    </row>
    <row r="8533" spans="2:4" x14ac:dyDescent="0.2">
      <c r="B8533" s="2" t="s">
        <v>15</v>
      </c>
      <c r="C8533" s="2" t="s">
        <v>16</v>
      </c>
      <c r="D8533" s="9">
        <v>1000</v>
      </c>
    </row>
    <row r="8534" spans="2:4" x14ac:dyDescent="0.2">
      <c r="B8534" s="2" t="s">
        <v>21</v>
      </c>
      <c r="C8534" s="2" t="s">
        <v>22</v>
      </c>
      <c r="D8534" s="9">
        <v>15900</v>
      </c>
    </row>
    <row r="8535" spans="2:4" x14ac:dyDescent="0.2">
      <c r="B8535" s="2" t="s">
        <v>25</v>
      </c>
      <c r="C8535" s="2" t="s">
        <v>26</v>
      </c>
      <c r="D8535" s="9">
        <v>700</v>
      </c>
    </row>
    <row r="8536" spans="2:4" x14ac:dyDescent="0.2">
      <c r="B8536" s="2" t="s">
        <v>29</v>
      </c>
      <c r="C8536" s="2" t="s">
        <v>30</v>
      </c>
      <c r="D8536" s="13">
        <v>4000</v>
      </c>
    </row>
    <row r="8537" spans="2:4" x14ac:dyDescent="0.2">
      <c r="B8537" s="2"/>
      <c r="C8537" s="5" t="s">
        <v>122</v>
      </c>
      <c r="D8537" s="9">
        <f>SUM(D8533:D8536)</f>
        <v>21600</v>
      </c>
    </row>
    <row r="8538" spans="2:4" x14ac:dyDescent="0.2">
      <c r="B8538" s="2"/>
      <c r="C8538" s="2"/>
    </row>
    <row r="8539" spans="2:4" x14ac:dyDescent="0.2">
      <c r="B8539" s="2" t="s">
        <v>31</v>
      </c>
      <c r="C8539" s="2" t="s">
        <v>32</v>
      </c>
      <c r="D8539" s="9">
        <v>4000</v>
      </c>
    </row>
    <row r="8540" spans="2:4" x14ac:dyDescent="0.2">
      <c r="B8540" s="2" t="s">
        <v>45</v>
      </c>
      <c r="C8540" s="2" t="s">
        <v>46</v>
      </c>
      <c r="D8540" s="13">
        <v>14000</v>
      </c>
    </row>
    <row r="8541" spans="2:4" x14ac:dyDescent="0.2">
      <c r="B8541" s="2"/>
      <c r="C8541" s="5" t="s">
        <v>123</v>
      </c>
      <c r="D8541" s="9">
        <f>SUM(D8539:D8540)</f>
        <v>18000</v>
      </c>
    </row>
    <row r="8542" spans="2:4" x14ac:dyDescent="0.2">
      <c r="B8542" s="2"/>
      <c r="C8542" s="2"/>
    </row>
    <row r="8543" spans="2:4" x14ac:dyDescent="0.2">
      <c r="B8543" s="27" t="s">
        <v>244</v>
      </c>
      <c r="C8543" s="27"/>
      <c r="D8543" s="11">
        <f>+D8537+D8541+D8528+D8531</f>
        <v>718962</v>
      </c>
    </row>
    <row r="8544" spans="2:4" x14ac:dyDescent="0.2">
      <c r="B8544" s="2"/>
      <c r="C8544" s="2"/>
    </row>
    <row r="8546" spans="1:4" ht="16.5" thickBot="1" x14ac:dyDescent="0.3">
      <c r="B8546" s="31" t="s">
        <v>334</v>
      </c>
      <c r="C8546" s="31"/>
      <c r="D8546" s="6">
        <f>+D8543+D8522</f>
        <v>845031</v>
      </c>
    </row>
    <row r="8547" spans="1:4" ht="13.5" thickTop="1" x14ac:dyDescent="0.2"/>
    <row r="8549" spans="1:4" ht="13.5" thickBot="1" x14ac:dyDescent="0.25"/>
    <row r="8550" spans="1:4" ht="18.75" thickBot="1" x14ac:dyDescent="0.3">
      <c r="A8550" s="28" t="s">
        <v>344</v>
      </c>
      <c r="B8550" s="29"/>
      <c r="C8550" s="29"/>
      <c r="D8550" s="30"/>
    </row>
    <row r="8551" spans="1:4" ht="18" x14ac:dyDescent="0.25">
      <c r="A8551" s="3"/>
      <c r="B8551" s="3"/>
      <c r="C8551" s="3"/>
      <c r="D8551" s="37"/>
    </row>
    <row r="8552" spans="1:4" x14ac:dyDescent="0.2">
      <c r="A8552" s="10" t="s">
        <v>257</v>
      </c>
      <c r="B8552" s="2"/>
      <c r="C8552" s="2"/>
    </row>
    <row r="8554" spans="1:4" x14ac:dyDescent="0.2">
      <c r="B8554" s="2" t="s">
        <v>119</v>
      </c>
      <c r="C8554" s="2" t="s">
        <v>91</v>
      </c>
      <c r="D8554" s="4">
        <v>62651</v>
      </c>
    </row>
    <row r="8555" spans="1:4" x14ac:dyDescent="0.2">
      <c r="B8555" s="2"/>
      <c r="C8555" s="5" t="s">
        <v>120</v>
      </c>
      <c r="D8555" s="9">
        <f>SUM(D8554)</f>
        <v>62651</v>
      </c>
    </row>
    <row r="8556" spans="1:4" x14ac:dyDescent="0.2">
      <c r="B8556" s="2"/>
      <c r="C8556" s="5"/>
    </row>
    <row r="8557" spans="1:4" x14ac:dyDescent="0.2">
      <c r="B8557" s="27" t="s">
        <v>244</v>
      </c>
      <c r="C8557" s="27"/>
      <c r="D8557" s="11">
        <f>+D8555</f>
        <v>62651</v>
      </c>
    </row>
    <row r="8558" spans="1:4" x14ac:dyDescent="0.2">
      <c r="B8558" s="2"/>
      <c r="C8558" s="2"/>
    </row>
    <row r="8559" spans="1:4" x14ac:dyDescent="0.2">
      <c r="B8559" s="2"/>
      <c r="C8559" s="2"/>
    </row>
    <row r="8560" spans="1:4" x14ac:dyDescent="0.2">
      <c r="A8560" s="10" t="s">
        <v>110</v>
      </c>
      <c r="B8560" s="2"/>
      <c r="C8560" s="2"/>
    </row>
    <row r="8562" spans="2:4" x14ac:dyDescent="0.2">
      <c r="B8562" s="2" t="s">
        <v>119</v>
      </c>
      <c r="C8562" s="2" t="s">
        <v>91</v>
      </c>
      <c r="D8562" s="13">
        <v>712226</v>
      </c>
    </row>
    <row r="8563" spans="2:4" x14ac:dyDescent="0.2">
      <c r="B8563" s="2"/>
      <c r="C8563" s="5" t="s">
        <v>120</v>
      </c>
      <c r="D8563" s="9">
        <f>SUM(D8562)</f>
        <v>712226</v>
      </c>
    </row>
    <row r="8564" spans="2:4" x14ac:dyDescent="0.2">
      <c r="B8564" s="2"/>
      <c r="C8564" s="5"/>
    </row>
    <row r="8565" spans="2:4" x14ac:dyDescent="0.2">
      <c r="B8565" s="2" t="s">
        <v>15</v>
      </c>
      <c r="C8565" s="2" t="s">
        <v>16</v>
      </c>
      <c r="D8565" s="9">
        <v>1000</v>
      </c>
    </row>
    <row r="8566" spans="2:4" x14ac:dyDescent="0.2">
      <c r="B8566" s="2" t="s">
        <v>25</v>
      </c>
      <c r="C8566" s="2" t="s">
        <v>26</v>
      </c>
      <c r="D8566" s="9">
        <v>250</v>
      </c>
    </row>
    <row r="8567" spans="2:4" x14ac:dyDescent="0.2">
      <c r="B8567" s="2" t="s">
        <v>29</v>
      </c>
      <c r="C8567" s="2" t="s">
        <v>30</v>
      </c>
      <c r="D8567" s="13">
        <v>2300</v>
      </c>
    </row>
    <row r="8568" spans="2:4" x14ac:dyDescent="0.2">
      <c r="B8568" s="2"/>
      <c r="C8568" s="5" t="s">
        <v>122</v>
      </c>
      <c r="D8568" s="9">
        <f>SUM(D8565:D8567)</f>
        <v>3550</v>
      </c>
    </row>
    <row r="8569" spans="2:4" x14ac:dyDescent="0.2">
      <c r="B8569" s="2"/>
      <c r="C8569" s="2"/>
    </row>
    <row r="8570" spans="2:4" x14ac:dyDescent="0.2">
      <c r="B8570" s="2" t="s">
        <v>31</v>
      </c>
      <c r="C8570" s="2" t="s">
        <v>32</v>
      </c>
      <c r="D8570" s="9">
        <v>7000</v>
      </c>
    </row>
    <row r="8571" spans="2:4" x14ac:dyDescent="0.2">
      <c r="B8571" s="2" t="s">
        <v>45</v>
      </c>
      <c r="C8571" s="2" t="s">
        <v>46</v>
      </c>
      <c r="D8571" s="13">
        <v>4250</v>
      </c>
    </row>
    <row r="8572" spans="2:4" x14ac:dyDescent="0.2">
      <c r="B8572" s="2"/>
      <c r="C8572" s="5" t="s">
        <v>123</v>
      </c>
      <c r="D8572" s="9">
        <f>SUM(D8570:D8571)</f>
        <v>11250</v>
      </c>
    </row>
    <row r="8573" spans="2:4" x14ac:dyDescent="0.2">
      <c r="B8573" s="2"/>
      <c r="C8573" s="2"/>
    </row>
    <row r="8574" spans="2:4" x14ac:dyDescent="0.2">
      <c r="B8574" s="27" t="s">
        <v>128</v>
      </c>
      <c r="C8574" s="27"/>
      <c r="D8574" s="11">
        <f>+D8563+D8568+D8572</f>
        <v>727026</v>
      </c>
    </row>
    <row r="8575" spans="2:4" x14ac:dyDescent="0.2">
      <c r="B8575" s="2"/>
      <c r="C8575" s="2"/>
    </row>
    <row r="8577" spans="1:4" ht="16.5" thickBot="1" x14ac:dyDescent="0.3">
      <c r="B8577" s="31" t="s">
        <v>353</v>
      </c>
      <c r="C8577" s="31"/>
      <c r="D8577" s="6">
        <f>+D8557+D8574</f>
        <v>789677</v>
      </c>
    </row>
    <row r="8578" spans="1:4" ht="13.5" thickTop="1" x14ac:dyDescent="0.2"/>
    <row r="8580" spans="1:4" ht="13.5" thickBot="1" x14ac:dyDescent="0.25"/>
    <row r="8581" spans="1:4" ht="18.75" thickBot="1" x14ac:dyDescent="0.3">
      <c r="A8581" s="28" t="s">
        <v>335</v>
      </c>
      <c r="B8581" s="29"/>
      <c r="C8581" s="29"/>
      <c r="D8581" s="30"/>
    </row>
    <row r="8582" spans="1:4" ht="18" x14ac:dyDescent="0.25">
      <c r="A8582" s="3"/>
      <c r="B8582" s="3"/>
      <c r="C8582" s="3"/>
      <c r="D8582" s="37"/>
    </row>
    <row r="8583" spans="1:4" x14ac:dyDescent="0.2">
      <c r="A8583" s="10" t="s">
        <v>257</v>
      </c>
      <c r="B8583" s="2"/>
      <c r="C8583" s="2"/>
    </row>
    <row r="8585" spans="1:4" x14ac:dyDescent="0.2">
      <c r="B8585" s="2" t="s">
        <v>119</v>
      </c>
      <c r="C8585" s="2" t="s">
        <v>91</v>
      </c>
      <c r="D8585" s="4">
        <v>336768</v>
      </c>
    </row>
    <row r="8586" spans="1:4" x14ac:dyDescent="0.2">
      <c r="B8586" s="2"/>
      <c r="C8586" s="5" t="s">
        <v>120</v>
      </c>
      <c r="D8586" s="9">
        <f>SUM(D8585)</f>
        <v>336768</v>
      </c>
    </row>
    <row r="8587" spans="1:4" x14ac:dyDescent="0.2">
      <c r="B8587" s="2"/>
      <c r="C8587" s="2"/>
    </row>
    <row r="8588" spans="1:4" x14ac:dyDescent="0.2">
      <c r="B8588" s="2" t="s">
        <v>283</v>
      </c>
      <c r="C8588" s="2" t="s">
        <v>284</v>
      </c>
      <c r="D8588" s="13">
        <v>60000</v>
      </c>
    </row>
    <row r="8589" spans="1:4" x14ac:dyDescent="0.2">
      <c r="B8589" s="2"/>
      <c r="C8589" s="5" t="s">
        <v>121</v>
      </c>
      <c r="D8589" s="9">
        <f>+D8588</f>
        <v>60000</v>
      </c>
    </row>
    <row r="8590" spans="1:4" x14ac:dyDescent="0.2">
      <c r="B8590" s="2"/>
      <c r="C8590" s="2"/>
    </row>
    <row r="8591" spans="1:4" x14ac:dyDescent="0.2">
      <c r="B8591" s="2" t="s">
        <v>15</v>
      </c>
      <c r="C8591" s="2" t="s">
        <v>16</v>
      </c>
      <c r="D8591" s="9">
        <v>3000</v>
      </c>
    </row>
    <row r="8592" spans="1:4" x14ac:dyDescent="0.2">
      <c r="B8592" s="2" t="s">
        <v>17</v>
      </c>
      <c r="C8592" s="2" t="s">
        <v>18</v>
      </c>
      <c r="D8592" s="9">
        <v>3000</v>
      </c>
    </row>
    <row r="8593" spans="2:4" x14ac:dyDescent="0.2">
      <c r="B8593" s="2" t="s">
        <v>21</v>
      </c>
      <c r="C8593" s="2" t="s">
        <v>22</v>
      </c>
      <c r="D8593" s="9">
        <v>6000</v>
      </c>
    </row>
    <row r="8594" spans="2:4" x14ac:dyDescent="0.2">
      <c r="B8594" s="2" t="s">
        <v>25</v>
      </c>
      <c r="C8594" s="2" t="s">
        <v>26</v>
      </c>
      <c r="D8594" s="9">
        <v>1000</v>
      </c>
    </row>
    <row r="8595" spans="2:4" x14ac:dyDescent="0.2">
      <c r="B8595" s="2" t="s">
        <v>29</v>
      </c>
      <c r="C8595" s="2" t="s">
        <v>30</v>
      </c>
      <c r="D8595" s="13">
        <v>14000</v>
      </c>
    </row>
    <row r="8596" spans="2:4" x14ac:dyDescent="0.2">
      <c r="B8596" s="2"/>
      <c r="C8596" s="5" t="s">
        <v>122</v>
      </c>
      <c r="D8596" s="9">
        <f>SUM(D8591:D8595)</f>
        <v>27000</v>
      </c>
    </row>
    <row r="8597" spans="2:4" x14ac:dyDescent="0.2">
      <c r="B8597" s="2"/>
      <c r="C8597" s="2"/>
    </row>
    <row r="8598" spans="2:4" x14ac:dyDescent="0.2">
      <c r="B8598" s="2" t="s">
        <v>31</v>
      </c>
      <c r="C8598" s="2" t="s">
        <v>32</v>
      </c>
      <c r="D8598" s="9">
        <v>6000</v>
      </c>
    </row>
    <row r="8599" spans="2:4" x14ac:dyDescent="0.2">
      <c r="B8599" s="2" t="s">
        <v>40</v>
      </c>
      <c r="C8599" s="2" t="s">
        <v>41</v>
      </c>
      <c r="D8599" s="9">
        <v>3000</v>
      </c>
    </row>
    <row r="8600" spans="2:4" x14ac:dyDescent="0.2">
      <c r="B8600" s="2" t="s">
        <v>45</v>
      </c>
      <c r="C8600" s="2" t="s">
        <v>46</v>
      </c>
      <c r="D8600" s="13">
        <v>14000</v>
      </c>
    </row>
    <row r="8601" spans="2:4" x14ac:dyDescent="0.2">
      <c r="B8601" s="2"/>
      <c r="C8601" s="5" t="s">
        <v>123</v>
      </c>
      <c r="D8601" s="9">
        <f>SUM(D8598:D8600)</f>
        <v>23000</v>
      </c>
    </row>
    <row r="8602" spans="2:4" x14ac:dyDescent="0.2">
      <c r="B8602" s="2"/>
      <c r="C8602" s="2"/>
    </row>
    <row r="8603" spans="2:4" x14ac:dyDescent="0.2">
      <c r="B8603" s="27" t="s">
        <v>244</v>
      </c>
      <c r="C8603" s="27"/>
      <c r="D8603" s="11">
        <f>+D8586+D8596+D8601+D8589</f>
        <v>446768</v>
      </c>
    </row>
    <row r="8604" spans="2:4" x14ac:dyDescent="0.2">
      <c r="B8604" s="2"/>
      <c r="C8604" s="2"/>
    </row>
    <row r="8606" spans="2:4" ht="16.5" thickBot="1" x14ac:dyDescent="0.3">
      <c r="B8606" s="31" t="s">
        <v>336</v>
      </c>
      <c r="C8606" s="31"/>
      <c r="D8606" s="6">
        <f>+D8603</f>
        <v>446768</v>
      </c>
    </row>
    <row r="8607" spans="2:4" ht="13.5" thickTop="1" x14ac:dyDescent="0.2"/>
    <row r="8609" spans="1:4" ht="13.5" thickBot="1" x14ac:dyDescent="0.25"/>
    <row r="8610" spans="1:4" ht="18.75" thickBot="1" x14ac:dyDescent="0.3">
      <c r="A8610" s="28" t="s">
        <v>345</v>
      </c>
      <c r="B8610" s="29"/>
      <c r="C8610" s="29"/>
      <c r="D8610" s="30"/>
    </row>
    <row r="8611" spans="1:4" ht="18" x14ac:dyDescent="0.25">
      <c r="A8611" s="3"/>
      <c r="B8611" s="3"/>
      <c r="C8611" s="3"/>
      <c r="D8611" s="37"/>
    </row>
    <row r="8612" spans="1:4" x14ac:dyDescent="0.2">
      <c r="A8612" s="10" t="s">
        <v>257</v>
      </c>
      <c r="B8612" s="2"/>
      <c r="C8612" s="2"/>
    </row>
    <row r="8614" spans="1:4" x14ac:dyDescent="0.2">
      <c r="B8614" s="2" t="s">
        <v>119</v>
      </c>
      <c r="C8614" s="2" t="s">
        <v>91</v>
      </c>
      <c r="D8614" s="4">
        <v>16000</v>
      </c>
    </row>
    <row r="8615" spans="1:4" x14ac:dyDescent="0.2">
      <c r="B8615" s="2"/>
      <c r="C8615" s="5" t="s">
        <v>120</v>
      </c>
      <c r="D8615" s="9">
        <f>SUM(D8614)</f>
        <v>16000</v>
      </c>
    </row>
    <row r="8616" spans="1:4" x14ac:dyDescent="0.2">
      <c r="B8616" s="2"/>
      <c r="C8616" s="2"/>
    </row>
    <row r="8617" spans="1:4" x14ac:dyDescent="0.2">
      <c r="B8617" s="27" t="s">
        <v>244</v>
      </c>
      <c r="C8617" s="27"/>
      <c r="D8617" s="11">
        <f>+D8615</f>
        <v>16000</v>
      </c>
    </row>
    <row r="8618" spans="1:4" x14ac:dyDescent="0.2">
      <c r="B8618" s="25"/>
      <c r="C8618" s="25"/>
      <c r="D8618" s="23"/>
    </row>
    <row r="8619" spans="1:4" x14ac:dyDescent="0.2">
      <c r="A8619" s="10" t="s">
        <v>102</v>
      </c>
      <c r="B8619" s="2"/>
      <c r="C8619" s="2"/>
    </row>
    <row r="8621" spans="1:4" x14ac:dyDescent="0.2">
      <c r="B8621" s="2" t="s">
        <v>65</v>
      </c>
      <c r="C8621" s="2" t="s">
        <v>66</v>
      </c>
      <c r="D8621" s="9">
        <v>800</v>
      </c>
    </row>
    <row r="8622" spans="1:4" x14ac:dyDescent="0.2">
      <c r="B8622" s="2" t="s">
        <v>7</v>
      </c>
      <c r="C8622" s="2" t="s">
        <v>8</v>
      </c>
      <c r="D8622" s="9">
        <v>3200</v>
      </c>
    </row>
    <row r="8623" spans="1:4" x14ac:dyDescent="0.2">
      <c r="B8623" s="2" t="s">
        <v>67</v>
      </c>
      <c r="C8623" s="2" t="s">
        <v>68</v>
      </c>
      <c r="D8623" s="13">
        <v>52873</v>
      </c>
    </row>
    <row r="8624" spans="1:4" x14ac:dyDescent="0.2">
      <c r="B8624" s="2"/>
      <c r="C8624" s="5" t="s">
        <v>121</v>
      </c>
      <c r="D8624" s="9">
        <f>SUM(D8621:D8623)</f>
        <v>56873</v>
      </c>
    </row>
    <row r="8625" spans="1:4" x14ac:dyDescent="0.2">
      <c r="B8625" s="2"/>
      <c r="C8625" s="5"/>
    </row>
    <row r="8626" spans="1:4" x14ac:dyDescent="0.2">
      <c r="B8626" s="2" t="s">
        <v>71</v>
      </c>
      <c r="C8626" s="2" t="s">
        <v>72</v>
      </c>
      <c r="D8626" s="13">
        <v>2500</v>
      </c>
    </row>
    <row r="8627" spans="1:4" x14ac:dyDescent="0.2">
      <c r="B8627" s="2"/>
      <c r="C8627" s="5" t="s">
        <v>122</v>
      </c>
      <c r="D8627" s="9">
        <f>+D8626</f>
        <v>2500</v>
      </c>
    </row>
    <row r="8628" spans="1:4" x14ac:dyDescent="0.2">
      <c r="B8628" s="2"/>
      <c r="C8628" s="2"/>
    </row>
    <row r="8629" spans="1:4" x14ac:dyDescent="0.2">
      <c r="B8629" s="27" t="s">
        <v>131</v>
      </c>
      <c r="C8629" s="27"/>
      <c r="D8629" s="11">
        <f>+D8624+D8627</f>
        <v>59373</v>
      </c>
    </row>
    <row r="8631" spans="1:4" ht="16.5" thickBot="1" x14ac:dyDescent="0.3">
      <c r="B8631" s="31" t="s">
        <v>354</v>
      </c>
      <c r="C8631" s="31"/>
      <c r="D8631" s="6">
        <f>+D8617+D8629</f>
        <v>75373</v>
      </c>
    </row>
    <row r="8632" spans="1:4" ht="13.5" thickTop="1" x14ac:dyDescent="0.2"/>
    <row r="8634" spans="1:4" ht="13.5" thickBot="1" x14ac:dyDescent="0.25"/>
    <row r="8635" spans="1:4" ht="18.75" thickBot="1" x14ac:dyDescent="0.3">
      <c r="A8635" s="28" t="s">
        <v>346</v>
      </c>
      <c r="B8635" s="29"/>
      <c r="C8635" s="29"/>
      <c r="D8635" s="30"/>
    </row>
    <row r="8636" spans="1:4" ht="18" x14ac:dyDescent="0.25">
      <c r="A8636" s="3"/>
      <c r="B8636" s="3"/>
      <c r="C8636" s="3"/>
      <c r="D8636" s="37"/>
    </row>
    <row r="8637" spans="1:4" x14ac:dyDescent="0.2">
      <c r="A8637" s="10" t="s">
        <v>102</v>
      </c>
      <c r="B8637" s="2"/>
      <c r="C8637" s="2"/>
    </row>
    <row r="8639" spans="1:4" x14ac:dyDescent="0.2">
      <c r="B8639" s="2" t="s">
        <v>65</v>
      </c>
      <c r="C8639" s="2" t="s">
        <v>66</v>
      </c>
      <c r="D8639" s="14">
        <v>5000</v>
      </c>
    </row>
    <row r="8640" spans="1:4" x14ac:dyDescent="0.2">
      <c r="B8640" s="2" t="s">
        <v>7</v>
      </c>
      <c r="C8640" s="2" t="s">
        <v>8</v>
      </c>
      <c r="D8640" s="9">
        <v>10000</v>
      </c>
    </row>
    <row r="8641" spans="1:4" x14ac:dyDescent="0.2">
      <c r="B8641" s="2" t="s">
        <v>67</v>
      </c>
      <c r="C8641" s="2" t="s">
        <v>68</v>
      </c>
      <c r="D8641" s="9">
        <v>83822</v>
      </c>
    </row>
    <row r="8642" spans="1:4" x14ac:dyDescent="0.2">
      <c r="B8642" s="2" t="s">
        <v>69</v>
      </c>
      <c r="C8642" s="2" t="s">
        <v>70</v>
      </c>
      <c r="D8642" s="13">
        <v>6000</v>
      </c>
    </row>
    <row r="8643" spans="1:4" x14ac:dyDescent="0.2">
      <c r="B8643" s="2"/>
      <c r="C8643" s="5" t="s">
        <v>121</v>
      </c>
      <c r="D8643" s="9">
        <f>SUM(D8639:D8642)</f>
        <v>104822</v>
      </c>
    </row>
    <row r="8644" spans="1:4" x14ac:dyDescent="0.2">
      <c r="B8644" s="2"/>
      <c r="C8644" s="2"/>
    </row>
    <row r="8645" spans="1:4" x14ac:dyDescent="0.2">
      <c r="B8645" s="27" t="s">
        <v>131</v>
      </c>
      <c r="C8645" s="27"/>
      <c r="D8645" s="11">
        <f>+D8643</f>
        <v>104822</v>
      </c>
    </row>
    <row r="8647" spans="1:4" ht="16.5" thickBot="1" x14ac:dyDescent="0.3">
      <c r="B8647" s="31" t="s">
        <v>355</v>
      </c>
      <c r="C8647" s="31"/>
      <c r="D8647" s="6">
        <f>+D8645</f>
        <v>104822</v>
      </c>
    </row>
    <row r="8648" spans="1:4" ht="13.5" thickTop="1" x14ac:dyDescent="0.2"/>
    <row r="8650" spans="1:4" ht="13.5" thickBot="1" x14ac:dyDescent="0.25"/>
    <row r="8651" spans="1:4" ht="18.75" thickBot="1" x14ac:dyDescent="0.3">
      <c r="A8651" s="28" t="s">
        <v>101</v>
      </c>
      <c r="B8651" s="29"/>
      <c r="C8651" s="29"/>
      <c r="D8651" s="30"/>
    </row>
    <row r="8652" spans="1:4" ht="18" x14ac:dyDescent="0.25">
      <c r="A8652" s="3"/>
      <c r="B8652" s="3"/>
      <c r="C8652" s="3"/>
      <c r="D8652" s="37"/>
    </row>
    <row r="8653" spans="1:4" x14ac:dyDescent="0.2">
      <c r="A8653" s="10" t="s">
        <v>90</v>
      </c>
      <c r="B8653" s="2"/>
      <c r="C8653" s="2"/>
    </row>
    <row r="8654" spans="1:4" x14ac:dyDescent="0.2">
      <c r="A8654" s="10"/>
      <c r="B8654" s="2"/>
      <c r="C8654" s="2"/>
    </row>
    <row r="8655" spans="1:4" x14ac:dyDescent="0.2">
      <c r="A8655" s="10"/>
      <c r="B8655" s="2" t="s">
        <v>119</v>
      </c>
      <c r="C8655" s="2" t="s">
        <v>91</v>
      </c>
      <c r="D8655" s="4">
        <v>494181</v>
      </c>
    </row>
    <row r="8656" spans="1:4" x14ac:dyDescent="0.2">
      <c r="A8656" s="10"/>
      <c r="B8656" s="2"/>
      <c r="C8656" s="5" t="s">
        <v>120</v>
      </c>
      <c r="D8656" s="9">
        <f>SUM(D8655)</f>
        <v>494181</v>
      </c>
    </row>
    <row r="8657" spans="1:6" x14ac:dyDescent="0.2">
      <c r="A8657" s="10"/>
      <c r="B8657" s="2"/>
      <c r="C8657" s="5"/>
    </row>
    <row r="8658" spans="1:6" x14ac:dyDescent="0.2">
      <c r="A8658" s="10"/>
      <c r="B8658" s="2" t="s">
        <v>11</v>
      </c>
      <c r="C8658" s="2" t="s">
        <v>12</v>
      </c>
      <c r="D8658" s="9">
        <v>1784</v>
      </c>
    </row>
    <row r="8659" spans="1:6" x14ac:dyDescent="0.2">
      <c r="A8659" s="10"/>
      <c r="B8659" s="2" t="s">
        <v>283</v>
      </c>
      <c r="C8659" s="2" t="s">
        <v>284</v>
      </c>
      <c r="D8659" s="13">
        <v>15000</v>
      </c>
    </row>
    <row r="8660" spans="1:6" x14ac:dyDescent="0.2">
      <c r="A8660" s="10"/>
      <c r="B8660" s="2"/>
      <c r="C8660" s="5" t="s">
        <v>121</v>
      </c>
      <c r="D8660" s="9">
        <f>SUM(D8658:D8659)</f>
        <v>16784</v>
      </c>
      <c r="E8660" s="12"/>
      <c r="F8660" s="12"/>
    </row>
    <row r="8661" spans="1:6" x14ac:dyDescent="0.2">
      <c r="A8661" s="10"/>
      <c r="B8661" s="2"/>
      <c r="C8661" s="2"/>
    </row>
    <row r="8662" spans="1:6" x14ac:dyDescent="0.2">
      <c r="A8662" s="10"/>
      <c r="B8662" s="2" t="s">
        <v>29</v>
      </c>
      <c r="C8662" s="2" t="s">
        <v>30</v>
      </c>
      <c r="D8662" s="13">
        <v>52610</v>
      </c>
    </row>
    <row r="8663" spans="1:6" x14ac:dyDescent="0.2">
      <c r="A8663" s="10"/>
      <c r="B8663" s="2"/>
      <c r="C8663" s="5" t="s">
        <v>122</v>
      </c>
      <c r="D8663" s="9">
        <f>SUM(D8662)</f>
        <v>52610</v>
      </c>
    </row>
    <row r="8664" spans="1:6" x14ac:dyDescent="0.2">
      <c r="A8664" s="10"/>
      <c r="B8664" s="2"/>
      <c r="C8664" s="2"/>
    </row>
    <row r="8665" spans="1:6" x14ac:dyDescent="0.2">
      <c r="A8665" s="10"/>
      <c r="B8665" s="2" t="s">
        <v>31</v>
      </c>
      <c r="C8665" s="2" t="s">
        <v>32</v>
      </c>
      <c r="D8665" s="9">
        <v>200</v>
      </c>
    </row>
    <row r="8666" spans="1:6" x14ac:dyDescent="0.2">
      <c r="A8666" s="10"/>
      <c r="B8666" s="2" t="s">
        <v>40</v>
      </c>
      <c r="C8666" s="2" t="s">
        <v>41</v>
      </c>
      <c r="D8666" s="9">
        <v>1300</v>
      </c>
    </row>
    <row r="8667" spans="1:6" x14ac:dyDescent="0.2">
      <c r="A8667" s="10"/>
      <c r="B8667" s="2" t="s">
        <v>42</v>
      </c>
      <c r="C8667" s="2" t="s">
        <v>280</v>
      </c>
      <c r="D8667" s="13">
        <v>2000</v>
      </c>
    </row>
    <row r="8668" spans="1:6" x14ac:dyDescent="0.2">
      <c r="A8668" s="10"/>
      <c r="B8668" s="2"/>
      <c r="C8668" s="5" t="s">
        <v>123</v>
      </c>
      <c r="D8668" s="9">
        <f>SUM(D8665:D8667)</f>
        <v>3500</v>
      </c>
    </row>
    <row r="8669" spans="1:6" x14ac:dyDescent="0.2">
      <c r="A8669" s="10"/>
      <c r="B8669" s="2"/>
      <c r="C8669" s="2"/>
    </row>
    <row r="8670" spans="1:6" x14ac:dyDescent="0.2">
      <c r="A8670" s="10"/>
      <c r="B8670" s="27" t="s">
        <v>130</v>
      </c>
      <c r="C8670" s="27"/>
      <c r="D8670" s="11">
        <f>+D8656+D8660+D8663+D8668</f>
        <v>567075</v>
      </c>
    </row>
    <row r="8671" spans="1:6" x14ac:dyDescent="0.2">
      <c r="A8671" s="10"/>
      <c r="B8671" s="2"/>
      <c r="C8671" s="2"/>
    </row>
    <row r="8672" spans="1:6" x14ac:dyDescent="0.2">
      <c r="A8672" s="10"/>
      <c r="B8672" s="2"/>
      <c r="C8672" s="2"/>
    </row>
    <row r="8673" spans="1:6" x14ac:dyDescent="0.2">
      <c r="A8673" s="10" t="s">
        <v>102</v>
      </c>
      <c r="B8673" s="2"/>
      <c r="C8673" s="2"/>
    </row>
    <row r="8675" spans="1:6" x14ac:dyDescent="0.2">
      <c r="B8675" s="2" t="s">
        <v>119</v>
      </c>
      <c r="C8675" s="2" t="s">
        <v>91</v>
      </c>
      <c r="D8675" s="13">
        <v>106976</v>
      </c>
    </row>
    <row r="8676" spans="1:6" x14ac:dyDescent="0.2">
      <c r="B8676" s="2"/>
      <c r="C8676" s="5" t="s">
        <v>120</v>
      </c>
      <c r="D8676" s="9">
        <f>SUM(D8675)</f>
        <v>106976</v>
      </c>
    </row>
    <row r="8678" spans="1:6" x14ac:dyDescent="0.2">
      <c r="B8678" s="2" t="s">
        <v>65</v>
      </c>
      <c r="C8678" s="2" t="s">
        <v>66</v>
      </c>
      <c r="D8678" s="9">
        <v>45000</v>
      </c>
    </row>
    <row r="8679" spans="1:6" x14ac:dyDescent="0.2">
      <c r="B8679" s="2" t="s">
        <v>7</v>
      </c>
      <c r="C8679" s="2" t="s">
        <v>8</v>
      </c>
      <c r="D8679" s="9">
        <v>20000</v>
      </c>
    </row>
    <row r="8680" spans="1:6" x14ac:dyDescent="0.2">
      <c r="B8680" s="2" t="s">
        <v>67</v>
      </c>
      <c r="C8680" s="2" t="s">
        <v>68</v>
      </c>
      <c r="D8680" s="9">
        <v>280698</v>
      </c>
    </row>
    <row r="8681" spans="1:6" x14ac:dyDescent="0.2">
      <c r="B8681" s="2" t="s">
        <v>69</v>
      </c>
      <c r="C8681" s="2" t="s">
        <v>70</v>
      </c>
      <c r="D8681" s="9">
        <v>42000</v>
      </c>
    </row>
    <row r="8682" spans="1:6" x14ac:dyDescent="0.2">
      <c r="B8682" s="2" t="s">
        <v>51</v>
      </c>
      <c r="C8682" s="2" t="s">
        <v>52</v>
      </c>
      <c r="D8682" s="13">
        <v>38824</v>
      </c>
    </row>
    <row r="8683" spans="1:6" x14ac:dyDescent="0.2">
      <c r="B8683" s="2"/>
      <c r="C8683" s="5" t="s">
        <v>121</v>
      </c>
      <c r="D8683" s="9">
        <f>SUM(D8678:D8682)</f>
        <v>426522</v>
      </c>
      <c r="E8683" s="12"/>
      <c r="F8683" s="12"/>
    </row>
    <row r="8684" spans="1:6" x14ac:dyDescent="0.2">
      <c r="B8684" s="2"/>
      <c r="C8684" s="2"/>
    </row>
    <row r="8685" spans="1:6" x14ac:dyDescent="0.2">
      <c r="B8685" s="2" t="s">
        <v>71</v>
      </c>
      <c r="C8685" s="2" t="s">
        <v>72</v>
      </c>
      <c r="D8685" s="9">
        <v>10000</v>
      </c>
    </row>
    <row r="8686" spans="1:6" x14ac:dyDescent="0.2">
      <c r="B8686" s="2" t="s">
        <v>29</v>
      </c>
      <c r="C8686" s="2" t="s">
        <v>30</v>
      </c>
      <c r="D8686" s="13">
        <v>15000</v>
      </c>
    </row>
    <row r="8687" spans="1:6" x14ac:dyDescent="0.2">
      <c r="B8687" s="2"/>
      <c r="C8687" s="5" t="s">
        <v>122</v>
      </c>
      <c r="D8687" s="9">
        <f>SUM(D8685:D8686)</f>
        <v>25000</v>
      </c>
    </row>
    <row r="8688" spans="1:6" x14ac:dyDescent="0.2">
      <c r="B8688" s="2"/>
      <c r="C8688" s="2"/>
    </row>
    <row r="8689" spans="1:4" x14ac:dyDescent="0.2">
      <c r="B8689" s="27" t="s">
        <v>131</v>
      </c>
      <c r="C8689" s="27"/>
      <c r="D8689" s="11">
        <f>+D8676+D8683+D8687</f>
        <v>558498</v>
      </c>
    </row>
    <row r="8691" spans="1:4" ht="16.5" thickBot="1" x14ac:dyDescent="0.3">
      <c r="B8691" s="31" t="s">
        <v>259</v>
      </c>
      <c r="C8691" s="31"/>
      <c r="D8691" s="6">
        <f>+D8670+D8689</f>
        <v>1125573</v>
      </c>
    </row>
    <row r="8692" spans="1:4" ht="13.5" thickTop="1" x14ac:dyDescent="0.2"/>
    <row r="8694" spans="1:4" ht="13.5" thickBot="1" x14ac:dyDescent="0.25">
      <c r="B8694" s="2"/>
      <c r="C8694" s="2"/>
    </row>
    <row r="8695" spans="1:4" ht="18.75" thickBot="1" x14ac:dyDescent="0.3">
      <c r="A8695" s="28" t="s">
        <v>103</v>
      </c>
      <c r="B8695" s="29"/>
      <c r="C8695" s="29"/>
      <c r="D8695" s="30"/>
    </row>
    <row r="8696" spans="1:4" ht="18" x14ac:dyDescent="0.25">
      <c r="A8696" s="3"/>
      <c r="B8696" s="3"/>
      <c r="C8696" s="3"/>
      <c r="D8696" s="37"/>
    </row>
    <row r="8697" spans="1:4" x14ac:dyDescent="0.2">
      <c r="A8697" s="10" t="s">
        <v>102</v>
      </c>
      <c r="B8697" s="2"/>
      <c r="C8697" s="2"/>
    </row>
    <row r="8699" spans="1:4" x14ac:dyDescent="0.2">
      <c r="B8699" s="2" t="s">
        <v>7</v>
      </c>
      <c r="C8699" s="2" t="s">
        <v>8</v>
      </c>
      <c r="D8699" s="14">
        <v>500</v>
      </c>
    </row>
    <row r="8700" spans="1:4" x14ac:dyDescent="0.2">
      <c r="B8700" s="2" t="s">
        <v>67</v>
      </c>
      <c r="C8700" s="2" t="s">
        <v>68</v>
      </c>
      <c r="D8700" s="13">
        <v>10349</v>
      </c>
    </row>
    <row r="8701" spans="1:4" x14ac:dyDescent="0.2">
      <c r="B8701" s="2"/>
      <c r="C8701" s="5" t="s">
        <v>121</v>
      </c>
      <c r="D8701" s="9">
        <f>SUM(D8699:D8700)</f>
        <v>10849</v>
      </c>
    </row>
    <row r="8702" spans="1:4" x14ac:dyDescent="0.2">
      <c r="B8702" s="2"/>
      <c r="C8702" s="2"/>
    </row>
    <row r="8703" spans="1:4" x14ac:dyDescent="0.2">
      <c r="B8703" s="27" t="s">
        <v>131</v>
      </c>
      <c r="C8703" s="27"/>
      <c r="D8703" s="11">
        <f>+D8701</f>
        <v>10849</v>
      </c>
    </row>
    <row r="8705" spans="1:4" ht="16.5" thickBot="1" x14ac:dyDescent="0.3">
      <c r="B8705" s="31" t="s">
        <v>260</v>
      </c>
      <c r="C8705" s="31"/>
      <c r="D8705" s="6">
        <f>++D8703</f>
        <v>10849</v>
      </c>
    </row>
    <row r="8706" spans="1:4" ht="13.5" thickTop="1" x14ac:dyDescent="0.2"/>
    <row r="8708" spans="1:4" ht="13.5" thickBot="1" x14ac:dyDescent="0.25">
      <c r="B8708" s="2"/>
      <c r="C8708" s="2"/>
    </row>
    <row r="8709" spans="1:4" ht="18.75" thickBot="1" x14ac:dyDescent="0.3">
      <c r="A8709" s="28" t="s">
        <v>249</v>
      </c>
      <c r="B8709" s="29"/>
      <c r="C8709" s="29"/>
      <c r="D8709" s="30"/>
    </row>
    <row r="8710" spans="1:4" ht="18" x14ac:dyDescent="0.25">
      <c r="A8710" s="3"/>
      <c r="B8710" s="3"/>
      <c r="C8710" s="3"/>
      <c r="D8710" s="37"/>
    </row>
    <row r="8711" spans="1:4" x14ac:dyDescent="0.2">
      <c r="A8711" s="10" t="s">
        <v>102</v>
      </c>
      <c r="B8711" s="2"/>
      <c r="C8711" s="2"/>
    </row>
    <row r="8713" spans="1:4" x14ac:dyDescent="0.2">
      <c r="B8713" s="2" t="s">
        <v>119</v>
      </c>
      <c r="C8713" s="2" t="s">
        <v>91</v>
      </c>
      <c r="D8713" s="4">
        <v>856513</v>
      </c>
    </row>
    <row r="8714" spans="1:4" x14ac:dyDescent="0.2">
      <c r="B8714" s="2"/>
      <c r="C8714" s="5" t="s">
        <v>120</v>
      </c>
      <c r="D8714" s="9">
        <f>SUM(D8713)</f>
        <v>856513</v>
      </c>
    </row>
    <row r="8715" spans="1:4" x14ac:dyDescent="0.2">
      <c r="B8715" s="2"/>
      <c r="C8715" s="2"/>
    </row>
    <row r="8716" spans="1:4" x14ac:dyDescent="0.2">
      <c r="B8716" s="2" t="s">
        <v>3</v>
      </c>
      <c r="C8716" s="2" t="s">
        <v>4</v>
      </c>
      <c r="D8716" s="9">
        <v>152000</v>
      </c>
    </row>
    <row r="8717" spans="1:4" x14ac:dyDescent="0.2">
      <c r="B8717" s="2" t="s">
        <v>5</v>
      </c>
      <c r="C8717" s="2" t="s">
        <v>279</v>
      </c>
      <c r="D8717" s="9">
        <v>1000</v>
      </c>
    </row>
    <row r="8718" spans="1:4" x14ac:dyDescent="0.2">
      <c r="B8718" s="2" t="s">
        <v>7</v>
      </c>
      <c r="C8718" s="2" t="s">
        <v>8</v>
      </c>
      <c r="D8718" s="9">
        <v>12000</v>
      </c>
    </row>
    <row r="8719" spans="1:4" x14ac:dyDescent="0.2">
      <c r="B8719" s="2" t="s">
        <v>11</v>
      </c>
      <c r="C8719" s="2" t="s">
        <v>12</v>
      </c>
      <c r="D8719" s="9">
        <v>2808</v>
      </c>
    </row>
    <row r="8720" spans="1:4" x14ac:dyDescent="0.2">
      <c r="B8720" s="2" t="s">
        <v>283</v>
      </c>
      <c r="C8720" s="2" t="s">
        <v>284</v>
      </c>
      <c r="D8720" s="13">
        <v>1000</v>
      </c>
    </row>
    <row r="8721" spans="2:6" x14ac:dyDescent="0.2">
      <c r="B8721" s="2"/>
      <c r="C8721" s="5" t="s">
        <v>121</v>
      </c>
      <c r="D8721" s="9">
        <f>SUM(D8716:D8720)</f>
        <v>168808</v>
      </c>
      <c r="E8721" s="12"/>
      <c r="F8721" s="12"/>
    </row>
    <row r="8722" spans="2:6" x14ac:dyDescent="0.2">
      <c r="B8722" s="2"/>
      <c r="C8722" s="2"/>
    </row>
    <row r="8723" spans="2:6" x14ac:dyDescent="0.2">
      <c r="B8723" s="2" t="s">
        <v>15</v>
      </c>
      <c r="C8723" s="2" t="s">
        <v>16</v>
      </c>
      <c r="D8723" s="9">
        <v>21000</v>
      </c>
    </row>
    <row r="8724" spans="2:6" x14ac:dyDescent="0.2">
      <c r="B8724" s="2" t="s">
        <v>17</v>
      </c>
      <c r="C8724" s="2" t="s">
        <v>18</v>
      </c>
      <c r="D8724" s="9">
        <v>5000</v>
      </c>
    </row>
    <row r="8725" spans="2:6" x14ac:dyDescent="0.2">
      <c r="B8725" s="2" t="s">
        <v>21</v>
      </c>
      <c r="C8725" s="2" t="s">
        <v>22</v>
      </c>
      <c r="D8725" s="9">
        <v>412</v>
      </c>
    </row>
    <row r="8726" spans="2:6" x14ac:dyDescent="0.2">
      <c r="B8726" s="2" t="s">
        <v>25</v>
      </c>
      <c r="C8726" s="2" t="s">
        <v>26</v>
      </c>
      <c r="D8726" s="9">
        <v>1000</v>
      </c>
    </row>
    <row r="8727" spans="2:6" x14ac:dyDescent="0.2">
      <c r="B8727" s="2" t="s">
        <v>29</v>
      </c>
      <c r="C8727" s="2" t="s">
        <v>30</v>
      </c>
      <c r="D8727" s="13">
        <v>21000</v>
      </c>
    </row>
    <row r="8728" spans="2:6" x14ac:dyDescent="0.2">
      <c r="B8728" s="2"/>
      <c r="C8728" s="5" t="s">
        <v>122</v>
      </c>
      <c r="D8728" s="9">
        <f>SUM(D8723:D8727)</f>
        <v>48412</v>
      </c>
    </row>
    <row r="8729" spans="2:6" x14ac:dyDescent="0.2">
      <c r="B8729" s="2"/>
      <c r="C8729" s="2"/>
    </row>
    <row r="8730" spans="2:6" x14ac:dyDescent="0.2">
      <c r="B8730" s="2" t="s">
        <v>31</v>
      </c>
      <c r="C8730" s="2" t="s">
        <v>32</v>
      </c>
      <c r="D8730" s="9">
        <v>70000</v>
      </c>
    </row>
    <row r="8731" spans="2:6" x14ac:dyDescent="0.2">
      <c r="B8731" s="2" t="s">
        <v>40</v>
      </c>
      <c r="C8731" s="2" t="s">
        <v>41</v>
      </c>
      <c r="D8731" s="9">
        <v>5000</v>
      </c>
    </row>
    <row r="8732" spans="2:6" x14ac:dyDescent="0.2">
      <c r="B8732" s="2" t="s">
        <v>42</v>
      </c>
      <c r="C8732" s="2" t="s">
        <v>280</v>
      </c>
      <c r="D8732" s="9">
        <v>5000</v>
      </c>
    </row>
    <row r="8733" spans="2:6" x14ac:dyDescent="0.2">
      <c r="B8733" s="2" t="s">
        <v>44</v>
      </c>
      <c r="C8733" s="2" t="s">
        <v>39</v>
      </c>
      <c r="D8733" s="9">
        <v>250</v>
      </c>
    </row>
    <row r="8734" spans="2:6" x14ac:dyDescent="0.2">
      <c r="B8734" s="2" t="s">
        <v>45</v>
      </c>
      <c r="C8734" s="2" t="s">
        <v>46</v>
      </c>
      <c r="D8734" s="13">
        <v>3800</v>
      </c>
    </row>
    <row r="8735" spans="2:6" x14ac:dyDescent="0.2">
      <c r="B8735" s="2"/>
      <c r="C8735" s="5" t="s">
        <v>123</v>
      </c>
      <c r="D8735" s="9">
        <f>SUM(D8730:D8734)</f>
        <v>84050</v>
      </c>
    </row>
    <row r="8736" spans="2:6" x14ac:dyDescent="0.2">
      <c r="B8736" s="2"/>
      <c r="C8736" s="2"/>
    </row>
    <row r="8737" spans="1:6" x14ac:dyDescent="0.2">
      <c r="B8737" s="27" t="s">
        <v>131</v>
      </c>
      <c r="C8737" s="27"/>
      <c r="D8737" s="11">
        <f>+D8714+D8721+D8728+D8735</f>
        <v>1157783</v>
      </c>
    </row>
    <row r="8739" spans="1:6" ht="16.5" thickBot="1" x14ac:dyDescent="0.3">
      <c r="B8739" s="31" t="s">
        <v>261</v>
      </c>
      <c r="C8739" s="31"/>
      <c r="D8739" s="6">
        <f>+D8737</f>
        <v>1157783</v>
      </c>
    </row>
    <row r="8740" spans="1:6" ht="13.5" thickTop="1" x14ac:dyDescent="0.2"/>
    <row r="8741" spans="1:6" ht="13.5" thickBot="1" x14ac:dyDescent="0.25">
      <c r="B8741" s="2"/>
      <c r="C8741" s="2"/>
    </row>
    <row r="8742" spans="1:6" ht="18.75" thickBot="1" x14ac:dyDescent="0.3">
      <c r="A8742" s="28" t="s">
        <v>248</v>
      </c>
      <c r="B8742" s="29"/>
      <c r="C8742" s="29"/>
      <c r="D8742" s="30"/>
    </row>
    <row r="8743" spans="1:6" ht="18" x14ac:dyDescent="0.25">
      <c r="A8743" s="3"/>
      <c r="B8743" s="3"/>
      <c r="C8743" s="3"/>
      <c r="D8743" s="37"/>
    </row>
    <row r="8744" spans="1:6" x14ac:dyDescent="0.2">
      <c r="A8744" s="10" t="s">
        <v>230</v>
      </c>
      <c r="B8744" s="2"/>
      <c r="C8744" s="2"/>
    </row>
    <row r="8746" spans="1:6" x14ac:dyDescent="0.2">
      <c r="B8746" s="2" t="s">
        <v>119</v>
      </c>
      <c r="C8746" s="2" t="s">
        <v>91</v>
      </c>
      <c r="D8746" s="4">
        <v>877383</v>
      </c>
    </row>
    <row r="8747" spans="1:6" x14ac:dyDescent="0.2">
      <c r="B8747" s="2"/>
      <c r="C8747" s="5" t="s">
        <v>120</v>
      </c>
      <c r="D8747" s="9">
        <f>SUM(D8746)</f>
        <v>877383</v>
      </c>
    </row>
    <row r="8748" spans="1:6" x14ac:dyDescent="0.2">
      <c r="B8748" s="2"/>
      <c r="C8748" s="2"/>
    </row>
    <row r="8749" spans="1:6" x14ac:dyDescent="0.2">
      <c r="B8749" s="2" t="s">
        <v>1</v>
      </c>
      <c r="C8749" s="2" t="s">
        <v>2</v>
      </c>
      <c r="D8749" s="9">
        <v>20000</v>
      </c>
    </row>
    <row r="8750" spans="1:6" x14ac:dyDescent="0.2">
      <c r="B8750" s="2" t="s">
        <v>11</v>
      </c>
      <c r="C8750" s="2" t="s">
        <v>12</v>
      </c>
      <c r="D8750" s="9">
        <v>112395</v>
      </c>
    </row>
    <row r="8751" spans="1:6" x14ac:dyDescent="0.2">
      <c r="B8751" s="2" t="s">
        <v>283</v>
      </c>
      <c r="C8751" s="2" t="s">
        <v>284</v>
      </c>
      <c r="D8751" s="13">
        <v>400</v>
      </c>
    </row>
    <row r="8752" spans="1:6" x14ac:dyDescent="0.2">
      <c r="B8752" s="2"/>
      <c r="C8752" s="5" t="s">
        <v>121</v>
      </c>
      <c r="D8752" s="9">
        <f>SUM(D8749:D8751)</f>
        <v>132795</v>
      </c>
      <c r="E8752" s="12"/>
      <c r="F8752" s="12"/>
    </row>
    <row r="8753" spans="1:4" x14ac:dyDescent="0.2">
      <c r="B8753" s="2"/>
      <c r="C8753" s="2"/>
    </row>
    <row r="8754" spans="1:4" x14ac:dyDescent="0.2">
      <c r="B8754" s="2" t="s">
        <v>73</v>
      </c>
      <c r="C8754" s="2" t="s">
        <v>74</v>
      </c>
      <c r="D8754" s="9">
        <v>6000</v>
      </c>
    </row>
    <row r="8755" spans="1:4" x14ac:dyDescent="0.2">
      <c r="B8755" s="2" t="s">
        <v>25</v>
      </c>
      <c r="C8755" s="2" t="s">
        <v>26</v>
      </c>
      <c r="D8755" s="9">
        <v>350</v>
      </c>
    </row>
    <row r="8756" spans="1:4" x14ac:dyDescent="0.2">
      <c r="B8756" s="2" t="s">
        <v>29</v>
      </c>
      <c r="C8756" s="2" t="s">
        <v>30</v>
      </c>
      <c r="D8756" s="13">
        <v>55060</v>
      </c>
    </row>
    <row r="8757" spans="1:4" x14ac:dyDescent="0.2">
      <c r="B8757" s="2"/>
      <c r="C8757" s="5" t="s">
        <v>122</v>
      </c>
      <c r="D8757" s="9">
        <f>SUM(D8754:D8756)</f>
        <v>61410</v>
      </c>
    </row>
    <row r="8758" spans="1:4" x14ac:dyDescent="0.2">
      <c r="B8758" s="2"/>
      <c r="C8758" s="2"/>
    </row>
    <row r="8759" spans="1:4" x14ac:dyDescent="0.2">
      <c r="B8759" s="2" t="s">
        <v>42</v>
      </c>
      <c r="C8759" s="2" t="s">
        <v>280</v>
      </c>
      <c r="D8759" s="13">
        <v>255</v>
      </c>
    </row>
    <row r="8760" spans="1:4" x14ac:dyDescent="0.2">
      <c r="B8760" s="2"/>
      <c r="C8760" s="5" t="s">
        <v>123</v>
      </c>
      <c r="D8760" s="9">
        <f>SUM(D8759)</f>
        <v>255</v>
      </c>
    </row>
    <row r="8761" spans="1:4" x14ac:dyDescent="0.2">
      <c r="B8761" s="2"/>
      <c r="C8761" s="2"/>
    </row>
    <row r="8762" spans="1:4" x14ac:dyDescent="0.2">
      <c r="B8762" s="2" t="s">
        <v>47</v>
      </c>
      <c r="C8762" s="2" t="s">
        <v>48</v>
      </c>
      <c r="D8762" s="13">
        <v>7500</v>
      </c>
    </row>
    <row r="8763" spans="1:4" x14ac:dyDescent="0.2">
      <c r="B8763" s="2"/>
      <c r="C8763" s="5" t="s">
        <v>124</v>
      </c>
      <c r="D8763" s="9">
        <f>SUM(D8762)</f>
        <v>7500</v>
      </c>
    </row>
    <row r="8764" spans="1:4" x14ac:dyDescent="0.2">
      <c r="B8764" s="2"/>
      <c r="C8764" s="2"/>
    </row>
    <row r="8765" spans="1:4" x14ac:dyDescent="0.2">
      <c r="B8765" s="27" t="s">
        <v>231</v>
      </c>
      <c r="C8765" s="27"/>
      <c r="D8765" s="11">
        <f>+D8747+D8752+D8757+D8760+D8763</f>
        <v>1079343</v>
      </c>
    </row>
    <row r="8767" spans="1:4" x14ac:dyDescent="0.2">
      <c r="B8767" s="2"/>
      <c r="C8767" s="2"/>
    </row>
    <row r="8768" spans="1:4" x14ac:dyDescent="0.2">
      <c r="A8768" s="10" t="s">
        <v>102</v>
      </c>
      <c r="B8768" s="2"/>
      <c r="C8768" s="2"/>
    </row>
    <row r="8770" spans="1:4" x14ac:dyDescent="0.2">
      <c r="B8770" s="2" t="s">
        <v>7</v>
      </c>
      <c r="C8770" s="2" t="s">
        <v>8</v>
      </c>
      <c r="D8770" s="13">
        <v>2000</v>
      </c>
    </row>
    <row r="8771" spans="1:4" x14ac:dyDescent="0.2">
      <c r="B8771" s="2"/>
      <c r="C8771" s="5" t="s">
        <v>121</v>
      </c>
      <c r="D8771" s="9">
        <f>SUM(D8770:D8770)</f>
        <v>2000</v>
      </c>
    </row>
    <row r="8772" spans="1:4" x14ac:dyDescent="0.2">
      <c r="B8772" s="2"/>
      <c r="C8772" s="2"/>
    </row>
    <row r="8773" spans="1:4" x14ac:dyDescent="0.2">
      <c r="B8773" s="27" t="s">
        <v>131</v>
      </c>
      <c r="C8773" s="27"/>
      <c r="D8773" s="11">
        <f>+D8771</f>
        <v>2000</v>
      </c>
    </row>
    <row r="8775" spans="1:4" ht="16.5" thickBot="1" x14ac:dyDescent="0.3">
      <c r="B8775" s="31" t="s">
        <v>262</v>
      </c>
      <c r="C8775" s="31"/>
      <c r="D8775" s="6">
        <f>+D8765+D8773</f>
        <v>1081343</v>
      </c>
    </row>
    <row r="8776" spans="1:4" ht="13.5" thickTop="1" x14ac:dyDescent="0.2"/>
    <row r="8777" spans="1:4" ht="13.5" thickBot="1" x14ac:dyDescent="0.25">
      <c r="B8777" s="2"/>
      <c r="C8777" s="2"/>
    </row>
    <row r="8778" spans="1:4" ht="18.75" thickBot="1" x14ac:dyDescent="0.3">
      <c r="A8778" s="28" t="s">
        <v>362</v>
      </c>
      <c r="B8778" s="29"/>
      <c r="C8778" s="29"/>
      <c r="D8778" s="30"/>
    </row>
    <row r="8779" spans="1:4" ht="15" x14ac:dyDescent="0.25">
      <c r="A8779" s="33" t="s">
        <v>314</v>
      </c>
      <c r="B8779" s="33"/>
      <c r="C8779" s="33"/>
      <c r="D8779" s="33"/>
    </row>
    <row r="8780" spans="1:4" ht="15" x14ac:dyDescent="0.25">
      <c r="A8780" s="15"/>
      <c r="B8780" s="15"/>
      <c r="C8780" s="15"/>
      <c r="D8780" s="39"/>
    </row>
    <row r="8781" spans="1:4" x14ac:dyDescent="0.2">
      <c r="A8781" s="10" t="s">
        <v>263</v>
      </c>
      <c r="B8781" s="2"/>
      <c r="C8781" s="2"/>
    </row>
    <row r="8783" spans="1:4" x14ac:dyDescent="0.2">
      <c r="B8783" s="2" t="s">
        <v>119</v>
      </c>
      <c r="C8783" s="2" t="s">
        <v>91</v>
      </c>
      <c r="D8783" s="4">
        <f>10031186+6874111+6067250+4465572</f>
        <v>27438119</v>
      </c>
    </row>
    <row r="8784" spans="1:4" x14ac:dyDescent="0.2">
      <c r="B8784" s="2"/>
      <c r="C8784" s="5" t="s">
        <v>120</v>
      </c>
      <c r="D8784" s="9">
        <f>SUM(D8783)</f>
        <v>27438119</v>
      </c>
    </row>
    <row r="8785" spans="2:6" x14ac:dyDescent="0.2">
      <c r="B8785" s="2"/>
      <c r="C8785" s="2"/>
    </row>
    <row r="8786" spans="2:6" x14ac:dyDescent="0.2">
      <c r="B8786" s="2" t="s">
        <v>0</v>
      </c>
      <c r="C8786" s="2" t="s">
        <v>273</v>
      </c>
      <c r="D8786" s="9">
        <v>500</v>
      </c>
    </row>
    <row r="8787" spans="2:6" x14ac:dyDescent="0.2">
      <c r="B8787" s="2" t="s">
        <v>53</v>
      </c>
      <c r="C8787" s="2" t="s">
        <v>54</v>
      </c>
      <c r="D8787" s="9">
        <v>20000</v>
      </c>
    </row>
    <row r="8788" spans="2:6" x14ac:dyDescent="0.2">
      <c r="B8788" s="2" t="s">
        <v>1</v>
      </c>
      <c r="C8788" s="2" t="s">
        <v>2</v>
      </c>
      <c r="D8788" s="9">
        <v>25000</v>
      </c>
    </row>
    <row r="8789" spans="2:6" x14ac:dyDescent="0.2">
      <c r="B8789" s="2" t="s">
        <v>77</v>
      </c>
      <c r="C8789" s="2" t="s">
        <v>78</v>
      </c>
      <c r="D8789" s="9">
        <v>178000</v>
      </c>
    </row>
    <row r="8790" spans="2:6" x14ac:dyDescent="0.2">
      <c r="B8790" s="2" t="s">
        <v>5</v>
      </c>
      <c r="C8790" s="2" t="s">
        <v>6</v>
      </c>
      <c r="D8790" s="9">
        <v>437563</v>
      </c>
    </row>
    <row r="8791" spans="2:6" x14ac:dyDescent="0.2">
      <c r="B8791" s="2" t="s">
        <v>55</v>
      </c>
      <c r="C8791" s="2" t="s">
        <v>56</v>
      </c>
      <c r="D8791" s="9">
        <v>32000</v>
      </c>
    </row>
    <row r="8792" spans="2:6" x14ac:dyDescent="0.2">
      <c r="B8792" s="2" t="s">
        <v>11</v>
      </c>
      <c r="C8792" s="2" t="s">
        <v>12</v>
      </c>
      <c r="D8792" s="9">
        <v>20000</v>
      </c>
    </row>
    <row r="8793" spans="2:6" x14ac:dyDescent="0.2">
      <c r="B8793" s="2" t="s">
        <v>283</v>
      </c>
      <c r="C8793" s="2" t="s">
        <v>284</v>
      </c>
      <c r="D8793" s="13">
        <v>200000</v>
      </c>
    </row>
    <row r="8794" spans="2:6" x14ac:dyDescent="0.2">
      <c r="B8794" s="2"/>
      <c r="C8794" s="5" t="s">
        <v>121</v>
      </c>
      <c r="D8794" s="9">
        <f>SUM(D8786:D8793)</f>
        <v>913063</v>
      </c>
      <c r="E8794" s="12"/>
      <c r="F8794" s="12"/>
    </row>
    <row r="8795" spans="2:6" x14ac:dyDescent="0.2">
      <c r="B8795" s="2"/>
      <c r="C8795" s="2"/>
    </row>
    <row r="8796" spans="2:6" x14ac:dyDescent="0.2">
      <c r="B8796" s="2" t="s">
        <v>73</v>
      </c>
      <c r="C8796" s="2" t="s">
        <v>74</v>
      </c>
      <c r="D8796" s="9">
        <v>1258300</v>
      </c>
    </row>
    <row r="8797" spans="2:6" x14ac:dyDescent="0.2">
      <c r="B8797" s="2" t="s">
        <v>15</v>
      </c>
      <c r="C8797" s="2" t="s">
        <v>16</v>
      </c>
      <c r="D8797" s="9">
        <v>35000</v>
      </c>
    </row>
    <row r="8798" spans="2:6" x14ac:dyDescent="0.2">
      <c r="B8798" s="2" t="s">
        <v>17</v>
      </c>
      <c r="C8798" s="2" t="s">
        <v>18</v>
      </c>
      <c r="D8798" s="9">
        <v>20000</v>
      </c>
    </row>
    <row r="8799" spans="2:6" x14ac:dyDescent="0.2">
      <c r="B8799" s="2" t="s">
        <v>19</v>
      </c>
      <c r="C8799" s="2" t="s">
        <v>20</v>
      </c>
      <c r="D8799" s="9">
        <v>1530000</v>
      </c>
    </row>
    <row r="8800" spans="2:6" x14ac:dyDescent="0.2">
      <c r="B8800" s="2" t="s">
        <v>21</v>
      </c>
      <c r="C8800" s="2" t="s">
        <v>22</v>
      </c>
      <c r="D8800" s="9">
        <v>500</v>
      </c>
    </row>
    <row r="8801" spans="2:4" x14ac:dyDescent="0.2">
      <c r="B8801" s="2" t="s">
        <v>25</v>
      </c>
      <c r="C8801" s="2" t="s">
        <v>26</v>
      </c>
      <c r="D8801" s="9">
        <v>5000</v>
      </c>
    </row>
    <row r="8802" spans="2:4" x14ac:dyDescent="0.2">
      <c r="B8802" s="2" t="s">
        <v>360</v>
      </c>
      <c r="C8802" s="2" t="s">
        <v>361</v>
      </c>
      <c r="D8802" s="9">
        <v>5000</v>
      </c>
    </row>
    <row r="8803" spans="2:4" x14ac:dyDescent="0.2">
      <c r="B8803" s="2" t="s">
        <v>29</v>
      </c>
      <c r="C8803" s="2" t="s">
        <v>30</v>
      </c>
      <c r="D8803" s="13">
        <v>178000</v>
      </c>
    </row>
    <row r="8804" spans="2:4" x14ac:dyDescent="0.2">
      <c r="B8804" s="2"/>
      <c r="C8804" s="5" t="s">
        <v>122</v>
      </c>
      <c r="D8804" s="9">
        <f>SUM(D8796:D8803)</f>
        <v>3031800</v>
      </c>
    </row>
    <row r="8805" spans="2:4" x14ac:dyDescent="0.2">
      <c r="B8805" s="2"/>
      <c r="C8805" s="2"/>
    </row>
    <row r="8806" spans="2:4" x14ac:dyDescent="0.2">
      <c r="B8806" s="2" t="s">
        <v>31</v>
      </c>
      <c r="C8806" s="2" t="s">
        <v>32</v>
      </c>
      <c r="D8806" s="9">
        <v>25000</v>
      </c>
    </row>
    <row r="8807" spans="2:4" x14ac:dyDescent="0.2">
      <c r="B8807" s="2" t="s">
        <v>33</v>
      </c>
      <c r="C8807" s="2" t="s">
        <v>277</v>
      </c>
      <c r="D8807" s="9">
        <v>120000</v>
      </c>
    </row>
    <row r="8808" spans="2:4" x14ac:dyDescent="0.2">
      <c r="B8808" s="2" t="s">
        <v>49</v>
      </c>
      <c r="C8808" s="2" t="s">
        <v>50</v>
      </c>
      <c r="D8808" s="9">
        <v>389000</v>
      </c>
    </row>
    <row r="8809" spans="2:4" x14ac:dyDescent="0.2">
      <c r="B8809" s="2" t="s">
        <v>42</v>
      </c>
      <c r="C8809" s="2" t="s">
        <v>43</v>
      </c>
      <c r="D8809" s="9">
        <v>50000</v>
      </c>
    </row>
    <row r="8810" spans="2:4" x14ac:dyDescent="0.2">
      <c r="B8810" s="2" t="s">
        <v>44</v>
      </c>
      <c r="C8810" s="2" t="s">
        <v>39</v>
      </c>
      <c r="D8810" s="9">
        <v>1000</v>
      </c>
    </row>
    <row r="8811" spans="2:4" x14ac:dyDescent="0.2">
      <c r="B8811" s="2" t="s">
        <v>45</v>
      </c>
      <c r="C8811" s="2" t="s">
        <v>46</v>
      </c>
      <c r="D8811" s="13">
        <v>27000</v>
      </c>
    </row>
    <row r="8812" spans="2:4" x14ac:dyDescent="0.2">
      <c r="B8812" s="2"/>
      <c r="C8812" s="5" t="s">
        <v>123</v>
      </c>
      <c r="D8812" s="9">
        <f>SUM(D8806:D8811)</f>
        <v>612000</v>
      </c>
    </row>
    <row r="8813" spans="2:4" x14ac:dyDescent="0.2">
      <c r="B8813" s="2"/>
      <c r="C8813" s="5"/>
    </row>
    <row r="8814" spans="2:4" x14ac:dyDescent="0.2">
      <c r="B8814" s="2" t="s">
        <v>47</v>
      </c>
      <c r="C8814" s="7" t="s">
        <v>307</v>
      </c>
      <c r="D8814" s="13">
        <v>165603</v>
      </c>
    </row>
    <row r="8815" spans="2:4" x14ac:dyDescent="0.2">
      <c r="B8815" s="2"/>
      <c r="C8815" s="5" t="s">
        <v>124</v>
      </c>
      <c r="D8815" s="9">
        <f>+D8814</f>
        <v>165603</v>
      </c>
    </row>
    <row r="8816" spans="2:4" x14ac:dyDescent="0.2">
      <c r="B8816" s="2"/>
      <c r="C8816" s="2"/>
    </row>
    <row r="8817" spans="1:6" x14ac:dyDescent="0.2">
      <c r="B8817" s="27" t="s">
        <v>264</v>
      </c>
      <c r="C8817" s="27"/>
      <c r="D8817" s="11">
        <f>+D8784+D8794+D8804+D8812+D8815</f>
        <v>32160585</v>
      </c>
    </row>
    <row r="8819" spans="1:6" x14ac:dyDescent="0.2">
      <c r="B8819" s="2"/>
      <c r="C8819" s="2"/>
    </row>
    <row r="8820" spans="1:6" x14ac:dyDescent="0.2">
      <c r="A8820" s="10" t="s">
        <v>102</v>
      </c>
      <c r="B8820" s="2"/>
      <c r="C8820" s="2"/>
    </row>
    <row r="8822" spans="1:6" x14ac:dyDescent="0.2">
      <c r="B8822" s="2" t="s">
        <v>65</v>
      </c>
      <c r="C8822" s="2" t="s">
        <v>66</v>
      </c>
      <c r="D8822" s="9">
        <f>7000+5000</f>
        <v>12000</v>
      </c>
    </row>
    <row r="8823" spans="1:6" x14ac:dyDescent="0.2">
      <c r="B8823" s="2" t="s">
        <v>7</v>
      </c>
      <c r="C8823" s="2" t="s">
        <v>8</v>
      </c>
      <c r="D8823" s="9">
        <f>15000+5600+7000</f>
        <v>27600</v>
      </c>
    </row>
    <row r="8824" spans="1:6" x14ac:dyDescent="0.2">
      <c r="B8824" s="2" t="s">
        <v>67</v>
      </c>
      <c r="C8824" s="2" t="s">
        <v>68</v>
      </c>
      <c r="D8824" s="9">
        <f>43850+12000+31200</f>
        <v>87050</v>
      </c>
    </row>
    <row r="8825" spans="1:6" x14ac:dyDescent="0.2">
      <c r="B8825" s="2" t="s">
        <v>69</v>
      </c>
      <c r="C8825" s="2" t="s">
        <v>70</v>
      </c>
      <c r="D8825" s="18">
        <f>5000+1000</f>
        <v>6000</v>
      </c>
    </row>
    <row r="8826" spans="1:6" x14ac:dyDescent="0.2">
      <c r="B8826" s="2"/>
      <c r="C8826" s="5" t="s">
        <v>121</v>
      </c>
      <c r="D8826" s="9">
        <f>SUM(D8822:D8825)</f>
        <v>132650</v>
      </c>
      <c r="E8826" s="12"/>
      <c r="F8826" s="12"/>
    </row>
    <row r="8827" spans="1:6" x14ac:dyDescent="0.2">
      <c r="B8827" s="2"/>
      <c r="C8827" s="2"/>
    </row>
    <row r="8828" spans="1:6" x14ac:dyDescent="0.2">
      <c r="B8828" s="2" t="s">
        <v>71</v>
      </c>
      <c r="C8828" s="2" t="s">
        <v>72</v>
      </c>
      <c r="D8828" s="13">
        <v>5000</v>
      </c>
    </row>
    <row r="8829" spans="1:6" x14ac:dyDescent="0.2">
      <c r="B8829" s="2"/>
      <c r="C8829" s="5" t="s">
        <v>122</v>
      </c>
      <c r="D8829" s="9">
        <f>SUM(D8828)</f>
        <v>5000</v>
      </c>
    </row>
    <row r="8830" spans="1:6" x14ac:dyDescent="0.2">
      <c r="B8830" s="2"/>
      <c r="C8830" s="2"/>
    </row>
    <row r="8831" spans="1:6" x14ac:dyDescent="0.2">
      <c r="B8831" s="27" t="s">
        <v>131</v>
      </c>
      <c r="C8831" s="27"/>
      <c r="D8831" s="11">
        <f>+D8826+D8829</f>
        <v>137650</v>
      </c>
    </row>
    <row r="8833" spans="1:4" ht="16.5" thickBot="1" x14ac:dyDescent="0.3">
      <c r="B8833" s="31" t="s">
        <v>265</v>
      </c>
      <c r="C8833" s="31"/>
      <c r="D8833" s="6">
        <f>+D8817+D8831</f>
        <v>32298235</v>
      </c>
    </row>
    <row r="8834" spans="1:4" ht="13.5" thickTop="1" x14ac:dyDescent="0.2"/>
    <row r="8835" spans="1:4" ht="13.5" thickBot="1" x14ac:dyDescent="0.25">
      <c r="B8835" s="2"/>
      <c r="C8835" s="2"/>
    </row>
    <row r="8836" spans="1:4" ht="18.75" thickBot="1" x14ac:dyDescent="0.3">
      <c r="A8836" s="28" t="s">
        <v>247</v>
      </c>
      <c r="B8836" s="29"/>
      <c r="C8836" s="29"/>
      <c r="D8836" s="30"/>
    </row>
    <row r="8837" spans="1:4" ht="18" x14ac:dyDescent="0.25">
      <c r="A8837" s="3"/>
      <c r="B8837" s="3"/>
      <c r="C8837" s="3"/>
      <c r="D8837" s="37"/>
    </row>
    <row r="8838" spans="1:4" x14ac:dyDescent="0.2">
      <c r="A8838" s="10" t="s">
        <v>102</v>
      </c>
      <c r="B8838" s="2"/>
      <c r="C8838" s="2"/>
    </row>
    <row r="8840" spans="1:4" x14ac:dyDescent="0.2">
      <c r="B8840" s="2" t="s">
        <v>119</v>
      </c>
      <c r="C8840" s="2" t="s">
        <v>91</v>
      </c>
      <c r="D8840" s="4">
        <v>6543710</v>
      </c>
    </row>
    <row r="8841" spans="1:4" x14ac:dyDescent="0.2">
      <c r="B8841" s="2"/>
      <c r="C8841" s="5" t="s">
        <v>120</v>
      </c>
      <c r="D8841" s="9">
        <f>SUM(D8840)</f>
        <v>6543710</v>
      </c>
    </row>
    <row r="8842" spans="1:4" x14ac:dyDescent="0.2">
      <c r="B8842" s="2"/>
      <c r="C8842" s="2"/>
    </row>
    <row r="8843" spans="1:4" x14ac:dyDescent="0.2">
      <c r="B8843" s="2" t="s">
        <v>342</v>
      </c>
      <c r="C8843" s="2" t="s">
        <v>343</v>
      </c>
      <c r="D8843" s="9">
        <v>25</v>
      </c>
    </row>
    <row r="8844" spans="1:4" x14ac:dyDescent="0.2">
      <c r="B8844" s="2" t="s">
        <v>1</v>
      </c>
      <c r="C8844" s="2" t="s">
        <v>2</v>
      </c>
      <c r="D8844" s="9">
        <v>350000</v>
      </c>
    </row>
    <row r="8845" spans="1:4" x14ac:dyDescent="0.2">
      <c r="B8845" s="2" t="s">
        <v>3</v>
      </c>
      <c r="C8845" s="2" t="s">
        <v>4</v>
      </c>
      <c r="D8845" s="9">
        <v>1713000</v>
      </c>
    </row>
    <row r="8846" spans="1:4" x14ac:dyDescent="0.2">
      <c r="B8846" s="2" t="s">
        <v>77</v>
      </c>
      <c r="C8846" s="2" t="s">
        <v>78</v>
      </c>
      <c r="D8846" s="9">
        <v>15000</v>
      </c>
    </row>
    <row r="8847" spans="1:4" x14ac:dyDescent="0.2">
      <c r="B8847" s="2" t="s">
        <v>65</v>
      </c>
      <c r="C8847" s="2" t="s">
        <v>66</v>
      </c>
      <c r="D8847" s="9">
        <v>5000</v>
      </c>
    </row>
    <row r="8848" spans="1:4" x14ac:dyDescent="0.2">
      <c r="B8848" s="2" t="s">
        <v>7</v>
      </c>
      <c r="C8848" s="2" t="s">
        <v>8</v>
      </c>
      <c r="D8848" s="9">
        <v>45000</v>
      </c>
    </row>
    <row r="8849" spans="2:6" x14ac:dyDescent="0.2">
      <c r="B8849" s="2" t="s">
        <v>67</v>
      </c>
      <c r="C8849" s="2" t="s">
        <v>68</v>
      </c>
      <c r="D8849" s="9">
        <v>63000</v>
      </c>
    </row>
    <row r="8850" spans="2:6" x14ac:dyDescent="0.2">
      <c r="B8850" s="2" t="s">
        <v>51</v>
      </c>
      <c r="C8850" s="2" t="s">
        <v>52</v>
      </c>
      <c r="D8850" s="9">
        <v>349000</v>
      </c>
    </row>
    <row r="8851" spans="2:6" x14ac:dyDescent="0.2">
      <c r="B8851" s="2" t="s">
        <v>55</v>
      </c>
      <c r="C8851" s="2" t="s">
        <v>56</v>
      </c>
      <c r="D8851" s="9">
        <v>25000</v>
      </c>
    </row>
    <row r="8852" spans="2:6" x14ac:dyDescent="0.2">
      <c r="B8852" s="2" t="s">
        <v>11</v>
      </c>
      <c r="C8852" s="2" t="s">
        <v>12</v>
      </c>
      <c r="D8852" s="9">
        <f>15137-137</f>
        <v>15000</v>
      </c>
    </row>
    <row r="8853" spans="2:6" x14ac:dyDescent="0.2">
      <c r="B8853" s="2" t="s">
        <v>283</v>
      </c>
      <c r="C8853" s="2" t="s">
        <v>284</v>
      </c>
      <c r="D8853" s="13">
        <v>345000</v>
      </c>
    </row>
    <row r="8854" spans="2:6" x14ac:dyDescent="0.2">
      <c r="B8854" s="2"/>
      <c r="C8854" s="5" t="s">
        <v>121</v>
      </c>
      <c r="D8854" s="9">
        <f>SUM(D8843:D8853)</f>
        <v>2925025</v>
      </c>
      <c r="E8854" s="12"/>
      <c r="F8854" s="12"/>
    </row>
    <row r="8855" spans="2:6" x14ac:dyDescent="0.2">
      <c r="B8855" s="2"/>
      <c r="C8855" s="2"/>
    </row>
    <row r="8856" spans="2:6" x14ac:dyDescent="0.2">
      <c r="B8856" s="2" t="s">
        <v>73</v>
      </c>
      <c r="C8856" s="2" t="s">
        <v>74</v>
      </c>
      <c r="D8856" s="9">
        <v>142690</v>
      </c>
    </row>
    <row r="8857" spans="2:6" x14ac:dyDescent="0.2">
      <c r="B8857" s="2" t="s">
        <v>71</v>
      </c>
      <c r="C8857" s="2" t="s">
        <v>72</v>
      </c>
      <c r="D8857" s="9">
        <v>1000</v>
      </c>
    </row>
    <row r="8858" spans="2:6" x14ac:dyDescent="0.2">
      <c r="B8858" s="2" t="s">
        <v>13</v>
      </c>
      <c r="C8858" s="2" t="s">
        <v>14</v>
      </c>
      <c r="D8858" s="9">
        <v>2043000</v>
      </c>
    </row>
    <row r="8859" spans="2:6" x14ac:dyDescent="0.2">
      <c r="B8859" s="2" t="s">
        <v>17</v>
      </c>
      <c r="C8859" s="2" t="s">
        <v>18</v>
      </c>
      <c r="D8859" s="9">
        <v>50000</v>
      </c>
    </row>
    <row r="8860" spans="2:6" x14ac:dyDescent="0.2">
      <c r="B8860" s="2" t="s">
        <v>19</v>
      </c>
      <c r="C8860" s="2" t="s">
        <v>20</v>
      </c>
      <c r="D8860" s="9">
        <v>22500</v>
      </c>
    </row>
    <row r="8861" spans="2:6" x14ac:dyDescent="0.2">
      <c r="B8861" s="2" t="s">
        <v>25</v>
      </c>
      <c r="C8861" s="2" t="s">
        <v>26</v>
      </c>
      <c r="D8861" s="13">
        <v>500</v>
      </c>
    </row>
    <row r="8862" spans="2:6" x14ac:dyDescent="0.2">
      <c r="B8862" s="2"/>
      <c r="C8862" s="5" t="s">
        <v>122</v>
      </c>
      <c r="D8862" s="9">
        <f>SUM(D8856:D8861)</f>
        <v>2259690</v>
      </c>
    </row>
    <row r="8863" spans="2:6" x14ac:dyDescent="0.2">
      <c r="B8863" s="2"/>
      <c r="C8863" s="2"/>
    </row>
    <row r="8864" spans="2:6" x14ac:dyDescent="0.2">
      <c r="B8864" s="2" t="s">
        <v>31</v>
      </c>
      <c r="C8864" s="2" t="s">
        <v>32</v>
      </c>
      <c r="D8864" s="9">
        <v>15000</v>
      </c>
    </row>
    <row r="8865" spans="1:4" x14ac:dyDescent="0.2">
      <c r="B8865" s="2" t="s">
        <v>40</v>
      </c>
      <c r="C8865" s="2" t="s">
        <v>41</v>
      </c>
      <c r="D8865" s="9">
        <v>975</v>
      </c>
    </row>
    <row r="8866" spans="1:4" x14ac:dyDescent="0.2">
      <c r="B8866" s="2" t="s">
        <v>42</v>
      </c>
      <c r="C8866" s="2" t="s">
        <v>280</v>
      </c>
      <c r="D8866" s="9">
        <v>11000</v>
      </c>
    </row>
    <row r="8867" spans="1:4" x14ac:dyDescent="0.2">
      <c r="B8867" s="2" t="s">
        <v>44</v>
      </c>
      <c r="C8867" s="2" t="s">
        <v>39</v>
      </c>
      <c r="D8867" s="9">
        <v>15000</v>
      </c>
    </row>
    <row r="8868" spans="1:4" x14ac:dyDescent="0.2">
      <c r="B8868" s="2" t="s">
        <v>45</v>
      </c>
      <c r="C8868" s="2" t="s">
        <v>46</v>
      </c>
      <c r="D8868" s="13">
        <f>2600-100</f>
        <v>2500</v>
      </c>
    </row>
    <row r="8869" spans="1:4" x14ac:dyDescent="0.2">
      <c r="B8869" s="2"/>
      <c r="C8869" s="5" t="s">
        <v>123</v>
      </c>
      <c r="D8869" s="9">
        <f>SUM(D8864:D8868)</f>
        <v>44475</v>
      </c>
    </row>
    <row r="8870" spans="1:4" x14ac:dyDescent="0.2">
      <c r="B8870" s="2"/>
      <c r="C8870" s="5"/>
    </row>
    <row r="8871" spans="1:4" x14ac:dyDescent="0.2">
      <c r="B8871" s="2" t="s">
        <v>47</v>
      </c>
      <c r="C8871" s="7" t="s">
        <v>307</v>
      </c>
      <c r="D8871" s="13">
        <v>50000</v>
      </c>
    </row>
    <row r="8872" spans="1:4" x14ac:dyDescent="0.2">
      <c r="B8872" s="2"/>
      <c r="C8872" s="5" t="s">
        <v>124</v>
      </c>
      <c r="D8872" s="9">
        <f>+D8871</f>
        <v>50000</v>
      </c>
    </row>
    <row r="8873" spans="1:4" x14ac:dyDescent="0.2">
      <c r="B8873" s="2"/>
      <c r="C8873" s="2"/>
    </row>
    <row r="8874" spans="1:4" x14ac:dyDescent="0.2">
      <c r="B8874" s="27" t="s">
        <v>131</v>
      </c>
      <c r="C8874" s="27"/>
      <c r="D8874" s="11">
        <f>+D8841+D8854+D8862+D8869+D8872</f>
        <v>11822900</v>
      </c>
    </row>
    <row r="8876" spans="1:4" ht="16.5" thickBot="1" x14ac:dyDescent="0.3">
      <c r="B8876" s="31" t="s">
        <v>266</v>
      </c>
      <c r="C8876" s="31"/>
      <c r="D8876" s="6">
        <f>+D8874</f>
        <v>11822900</v>
      </c>
    </row>
    <row r="8877" spans="1:4" ht="13.5" thickTop="1" x14ac:dyDescent="0.2"/>
    <row r="8878" spans="1:4" ht="13.5" thickBot="1" x14ac:dyDescent="0.25">
      <c r="B8878" s="2"/>
      <c r="C8878" s="2"/>
    </row>
    <row r="8879" spans="1:4" ht="18.75" thickBot="1" x14ac:dyDescent="0.3">
      <c r="A8879" s="28" t="s">
        <v>363</v>
      </c>
      <c r="B8879" s="29"/>
      <c r="C8879" s="29"/>
      <c r="D8879" s="30"/>
    </row>
    <row r="8880" spans="1:4" ht="14.45" customHeight="1" x14ac:dyDescent="0.25">
      <c r="A8880" s="3"/>
      <c r="B8880" s="3"/>
      <c r="C8880" s="25" t="s">
        <v>315</v>
      </c>
      <c r="D8880" s="37"/>
    </row>
    <row r="8881" spans="1:4" ht="15.6" customHeight="1" x14ac:dyDescent="0.2">
      <c r="A8881" s="10" t="s">
        <v>102</v>
      </c>
      <c r="B8881" s="2"/>
      <c r="C8881" s="2"/>
    </row>
    <row r="8883" spans="1:4" x14ac:dyDescent="0.2">
      <c r="B8883" s="2" t="s">
        <v>119</v>
      </c>
      <c r="C8883" s="2" t="s">
        <v>91</v>
      </c>
      <c r="D8883" s="4">
        <f>12980260+9701141</f>
        <v>22681401</v>
      </c>
    </row>
    <row r="8884" spans="1:4" x14ac:dyDescent="0.2">
      <c r="B8884" s="2"/>
      <c r="C8884" s="5" t="s">
        <v>120</v>
      </c>
      <c r="D8884" s="9">
        <f>SUM(D8883)</f>
        <v>22681401</v>
      </c>
    </row>
    <row r="8885" spans="1:4" x14ac:dyDescent="0.2">
      <c r="B8885" s="2"/>
      <c r="C8885" s="2"/>
    </row>
    <row r="8886" spans="1:4" x14ac:dyDescent="0.2">
      <c r="B8886" s="2" t="s">
        <v>342</v>
      </c>
      <c r="C8886" s="2" t="s">
        <v>343</v>
      </c>
      <c r="D8886" s="9">
        <v>30</v>
      </c>
    </row>
    <row r="8887" spans="1:4" x14ac:dyDescent="0.2">
      <c r="B8887" s="2" t="s">
        <v>1</v>
      </c>
      <c r="C8887" s="2" t="s">
        <v>2</v>
      </c>
      <c r="D8887" s="9">
        <f>2000+1000</f>
        <v>3000</v>
      </c>
    </row>
    <row r="8888" spans="1:4" x14ac:dyDescent="0.2">
      <c r="B8888" s="2" t="s">
        <v>77</v>
      </c>
      <c r="C8888" s="2" t="s">
        <v>78</v>
      </c>
      <c r="D8888" s="9">
        <f>25000+10000</f>
        <v>35000</v>
      </c>
    </row>
    <row r="8889" spans="1:4" x14ac:dyDescent="0.2">
      <c r="B8889" s="2" t="s">
        <v>65</v>
      </c>
      <c r="C8889" s="2" t="s">
        <v>66</v>
      </c>
      <c r="D8889" s="9">
        <v>5000</v>
      </c>
    </row>
    <row r="8890" spans="1:4" x14ac:dyDescent="0.2">
      <c r="B8890" s="2" t="s">
        <v>7</v>
      </c>
      <c r="C8890" s="2" t="s">
        <v>8</v>
      </c>
      <c r="D8890" s="9">
        <v>75000</v>
      </c>
    </row>
    <row r="8891" spans="1:4" x14ac:dyDescent="0.2">
      <c r="B8891" s="2" t="s">
        <v>67</v>
      </c>
      <c r="C8891" s="2" t="s">
        <v>68</v>
      </c>
      <c r="D8891" s="9">
        <v>7281</v>
      </c>
    </row>
    <row r="8892" spans="1:4" x14ac:dyDescent="0.2">
      <c r="B8892" s="2" t="s">
        <v>69</v>
      </c>
      <c r="C8892" s="2" t="s">
        <v>70</v>
      </c>
      <c r="D8892" s="9">
        <v>1000</v>
      </c>
    </row>
    <row r="8893" spans="1:4" x14ac:dyDescent="0.2">
      <c r="B8893" s="2" t="s">
        <v>51</v>
      </c>
      <c r="C8893" s="2" t="s">
        <v>52</v>
      </c>
      <c r="D8893" s="9">
        <v>936000</v>
      </c>
    </row>
    <row r="8894" spans="1:4" x14ac:dyDescent="0.2">
      <c r="B8894" s="2" t="s">
        <v>9</v>
      </c>
      <c r="C8894" s="2" t="s">
        <v>10</v>
      </c>
      <c r="D8894" s="9">
        <v>2000</v>
      </c>
    </row>
    <row r="8895" spans="1:4" x14ac:dyDescent="0.2">
      <c r="B8895" s="2" t="s">
        <v>11</v>
      </c>
      <c r="C8895" s="2" t="s">
        <v>12</v>
      </c>
      <c r="D8895" s="9">
        <f>2500+2500</f>
        <v>5000</v>
      </c>
    </row>
    <row r="8896" spans="1:4" x14ac:dyDescent="0.2">
      <c r="B8896" s="2" t="s">
        <v>283</v>
      </c>
      <c r="C8896" s="2" t="s">
        <v>284</v>
      </c>
      <c r="D8896" s="13">
        <f>1000+2500</f>
        <v>3500</v>
      </c>
    </row>
    <row r="8897" spans="2:6" x14ac:dyDescent="0.2">
      <c r="B8897" s="2"/>
      <c r="C8897" s="5" t="s">
        <v>121</v>
      </c>
      <c r="D8897" s="9">
        <f>SUM(D8886:D8896)</f>
        <v>1072811</v>
      </c>
      <c r="E8897" s="12"/>
      <c r="F8897" s="12"/>
    </row>
    <row r="8898" spans="2:6" x14ac:dyDescent="0.2">
      <c r="B8898" s="2"/>
      <c r="C8898" s="2"/>
    </row>
    <row r="8899" spans="2:6" x14ac:dyDescent="0.2">
      <c r="B8899" s="2" t="s">
        <v>73</v>
      </c>
      <c r="C8899" s="2" t="s">
        <v>74</v>
      </c>
      <c r="D8899" s="9">
        <v>60000</v>
      </c>
    </row>
    <row r="8900" spans="2:6" x14ac:dyDescent="0.2">
      <c r="B8900" s="2" t="s">
        <v>71</v>
      </c>
      <c r="C8900" s="2" t="s">
        <v>72</v>
      </c>
      <c r="D8900" s="9">
        <f>229140+226280</f>
        <v>455420</v>
      </c>
    </row>
    <row r="8901" spans="2:6" x14ac:dyDescent="0.2">
      <c r="B8901" s="2" t="s">
        <v>15</v>
      </c>
      <c r="C8901" s="2" t="s">
        <v>16</v>
      </c>
      <c r="D8901" s="9">
        <f>2000+2000</f>
        <v>4000</v>
      </c>
    </row>
    <row r="8902" spans="2:6" x14ac:dyDescent="0.2">
      <c r="B8902" s="2" t="s">
        <v>17</v>
      </c>
      <c r="C8902" s="2" t="s">
        <v>18</v>
      </c>
      <c r="D8902" s="9">
        <f>2000+2000</f>
        <v>4000</v>
      </c>
    </row>
    <row r="8903" spans="2:6" x14ac:dyDescent="0.2">
      <c r="B8903" s="2" t="s">
        <v>19</v>
      </c>
      <c r="C8903" s="2" t="s">
        <v>20</v>
      </c>
      <c r="D8903" s="9">
        <f>130000+110000</f>
        <v>240000</v>
      </c>
    </row>
    <row r="8904" spans="2:6" x14ac:dyDescent="0.2">
      <c r="B8904" s="2" t="s">
        <v>25</v>
      </c>
      <c r="C8904" s="2" t="s">
        <v>26</v>
      </c>
      <c r="D8904" s="9">
        <v>500</v>
      </c>
    </row>
    <row r="8905" spans="2:6" x14ac:dyDescent="0.2">
      <c r="B8905" s="2" t="s">
        <v>27</v>
      </c>
      <c r="C8905" s="2" t="s">
        <v>28</v>
      </c>
      <c r="D8905" s="9">
        <v>10000</v>
      </c>
    </row>
    <row r="8906" spans="2:6" x14ac:dyDescent="0.2">
      <c r="B8906" s="2" t="s">
        <v>29</v>
      </c>
      <c r="C8906" s="2" t="s">
        <v>30</v>
      </c>
      <c r="D8906" s="13">
        <f>3000+10000</f>
        <v>13000</v>
      </c>
    </row>
    <row r="8907" spans="2:6" x14ac:dyDescent="0.2">
      <c r="B8907" s="2"/>
      <c r="C8907" s="5" t="s">
        <v>122</v>
      </c>
      <c r="D8907" s="9">
        <f>SUM(D8899:D8906)</f>
        <v>786920</v>
      </c>
    </row>
    <row r="8908" spans="2:6" x14ac:dyDescent="0.2">
      <c r="B8908" s="2"/>
      <c r="C8908" s="2"/>
    </row>
    <row r="8909" spans="2:6" x14ac:dyDescent="0.2">
      <c r="B8909" s="2" t="s">
        <v>31</v>
      </c>
      <c r="C8909" s="2" t="s">
        <v>32</v>
      </c>
      <c r="D8909" s="9">
        <f>3000+5500</f>
        <v>8500</v>
      </c>
    </row>
    <row r="8910" spans="2:6" x14ac:dyDescent="0.2">
      <c r="B8910" s="2" t="s">
        <v>42</v>
      </c>
      <c r="C8910" s="2" t="s">
        <v>43</v>
      </c>
      <c r="D8910" s="9">
        <f>1500+1470</f>
        <v>2970</v>
      </c>
    </row>
    <row r="8911" spans="2:6" x14ac:dyDescent="0.2">
      <c r="B8911" s="2" t="s">
        <v>45</v>
      </c>
      <c r="C8911" s="2" t="s">
        <v>46</v>
      </c>
      <c r="D8911" s="13">
        <v>10000</v>
      </c>
    </row>
    <row r="8912" spans="2:6" x14ac:dyDescent="0.2">
      <c r="B8912" s="2"/>
      <c r="C8912" s="5" t="s">
        <v>123</v>
      </c>
      <c r="D8912" s="9">
        <f>SUM(D8909:D8911)</f>
        <v>21470</v>
      </c>
    </row>
    <row r="8913" spans="1:4" x14ac:dyDescent="0.2">
      <c r="B8913" s="2"/>
      <c r="C8913" s="2"/>
    </row>
    <row r="8914" spans="1:4" x14ac:dyDescent="0.2">
      <c r="B8914" s="2" t="s">
        <v>47</v>
      </c>
      <c r="C8914" s="2" t="s">
        <v>48</v>
      </c>
      <c r="D8914" s="13">
        <f>25000+20000</f>
        <v>45000</v>
      </c>
    </row>
    <row r="8915" spans="1:4" x14ac:dyDescent="0.2">
      <c r="B8915" s="2"/>
      <c r="C8915" s="5" t="s">
        <v>124</v>
      </c>
      <c r="D8915" s="9">
        <f>SUM(D8914)</f>
        <v>45000</v>
      </c>
    </row>
    <row r="8916" spans="1:4" x14ac:dyDescent="0.2">
      <c r="B8916" s="2"/>
      <c r="C8916" s="2"/>
    </row>
    <row r="8917" spans="1:4" x14ac:dyDescent="0.2">
      <c r="B8917" s="27" t="s">
        <v>131</v>
      </c>
      <c r="C8917" s="27"/>
      <c r="D8917" s="11">
        <f>+D8884+D8897+D8907+D8912+D8915</f>
        <v>24607602</v>
      </c>
    </row>
    <row r="8919" spans="1:4" ht="16.5" thickBot="1" x14ac:dyDescent="0.3">
      <c r="B8919" s="31" t="s">
        <v>267</v>
      </c>
      <c r="C8919" s="31"/>
      <c r="D8919" s="6">
        <f>+D8917</f>
        <v>24607602</v>
      </c>
    </row>
    <row r="8920" spans="1:4" ht="13.5" thickTop="1" x14ac:dyDescent="0.2"/>
    <row r="8921" spans="1:4" ht="13.5" thickBot="1" x14ac:dyDescent="0.25">
      <c r="B8921" s="2"/>
      <c r="C8921" s="2"/>
    </row>
    <row r="8922" spans="1:4" ht="18.75" thickBot="1" x14ac:dyDescent="0.3">
      <c r="A8922" s="28" t="s">
        <v>246</v>
      </c>
      <c r="B8922" s="29"/>
      <c r="C8922" s="29"/>
      <c r="D8922" s="30"/>
    </row>
    <row r="8923" spans="1:4" ht="18" x14ac:dyDescent="0.25">
      <c r="A8923" s="3"/>
      <c r="B8923" s="3"/>
      <c r="C8923" s="3"/>
      <c r="D8923" s="37"/>
    </row>
    <row r="8924" spans="1:4" x14ac:dyDescent="0.2">
      <c r="A8924" s="10" t="s">
        <v>102</v>
      </c>
      <c r="B8924" s="2"/>
      <c r="C8924" s="2"/>
    </row>
    <row r="8926" spans="1:4" x14ac:dyDescent="0.2">
      <c r="B8926" s="2" t="s">
        <v>119</v>
      </c>
      <c r="C8926" s="2" t="s">
        <v>91</v>
      </c>
      <c r="D8926" s="4">
        <v>2074487</v>
      </c>
    </row>
    <row r="8927" spans="1:4" x14ac:dyDescent="0.2">
      <c r="B8927" s="2"/>
      <c r="C8927" s="5" t="s">
        <v>120</v>
      </c>
      <c r="D8927" s="9">
        <f>SUM(D8926)</f>
        <v>2074487</v>
      </c>
    </row>
    <row r="8928" spans="1:4" x14ac:dyDescent="0.2">
      <c r="B8928" s="2"/>
      <c r="C8928" s="2"/>
    </row>
    <row r="8929" spans="2:6" x14ac:dyDescent="0.2">
      <c r="B8929" s="2" t="s">
        <v>1</v>
      </c>
      <c r="C8929" s="2" t="s">
        <v>2</v>
      </c>
      <c r="D8929" s="9">
        <v>12500</v>
      </c>
    </row>
    <row r="8930" spans="2:6" x14ac:dyDescent="0.2">
      <c r="B8930" s="2" t="s">
        <v>3</v>
      </c>
      <c r="C8930" s="2" t="s">
        <v>4</v>
      </c>
      <c r="D8930" s="9">
        <v>60810</v>
      </c>
    </row>
    <row r="8931" spans="2:6" x14ac:dyDescent="0.2">
      <c r="B8931" s="2" t="s">
        <v>77</v>
      </c>
      <c r="C8931" s="2" t="s">
        <v>78</v>
      </c>
      <c r="D8931" s="9">
        <v>20000</v>
      </c>
    </row>
    <row r="8932" spans="2:6" x14ac:dyDescent="0.2">
      <c r="B8932" s="2" t="s">
        <v>11</v>
      </c>
      <c r="C8932" s="2" t="s">
        <v>12</v>
      </c>
      <c r="D8932" s="9">
        <v>10000</v>
      </c>
    </row>
    <row r="8933" spans="2:6" x14ac:dyDescent="0.2">
      <c r="B8933" s="2" t="s">
        <v>283</v>
      </c>
      <c r="C8933" s="2" t="s">
        <v>46</v>
      </c>
      <c r="D8933" s="13">
        <v>25000</v>
      </c>
    </row>
    <row r="8934" spans="2:6" x14ac:dyDescent="0.2">
      <c r="B8934" s="2"/>
      <c r="C8934" s="5" t="s">
        <v>121</v>
      </c>
      <c r="D8934" s="9">
        <f>SUM(D8929:D8933)</f>
        <v>128310</v>
      </c>
      <c r="E8934" s="12"/>
      <c r="F8934" s="12"/>
    </row>
    <row r="8935" spans="2:6" x14ac:dyDescent="0.2">
      <c r="B8935" s="2"/>
      <c r="C8935" s="2"/>
    </row>
    <row r="8936" spans="2:6" x14ac:dyDescent="0.2">
      <c r="B8936" s="2" t="s">
        <v>13</v>
      </c>
      <c r="C8936" s="2" t="s">
        <v>14</v>
      </c>
      <c r="D8936" s="9">
        <v>125000</v>
      </c>
    </row>
    <row r="8937" spans="2:6" x14ac:dyDescent="0.2">
      <c r="B8937" s="2" t="s">
        <v>19</v>
      </c>
      <c r="C8937" s="2" t="s">
        <v>20</v>
      </c>
      <c r="D8937" s="13">
        <v>20000</v>
      </c>
    </row>
    <row r="8938" spans="2:6" x14ac:dyDescent="0.2">
      <c r="B8938" s="2"/>
      <c r="C8938" s="5" t="s">
        <v>122</v>
      </c>
      <c r="D8938" s="9">
        <f>SUM(D8936:D8937)</f>
        <v>145000</v>
      </c>
    </row>
    <row r="8939" spans="2:6" x14ac:dyDescent="0.2">
      <c r="B8939" s="2"/>
      <c r="C8939" s="2"/>
    </row>
    <row r="8940" spans="2:6" x14ac:dyDescent="0.2">
      <c r="B8940" s="27" t="s">
        <v>131</v>
      </c>
      <c r="C8940" s="27"/>
      <c r="D8940" s="11">
        <f>+D8927+D8934+D8938</f>
        <v>2347797</v>
      </c>
    </row>
    <row r="8942" spans="2:6" ht="16.5" thickBot="1" x14ac:dyDescent="0.3">
      <c r="B8942" s="31" t="s">
        <v>268</v>
      </c>
      <c r="C8942" s="31"/>
      <c r="D8942" s="6">
        <f>+D8940</f>
        <v>2347797</v>
      </c>
    </row>
    <row r="8943" spans="2:6" ht="13.5" thickTop="1" x14ac:dyDescent="0.2"/>
    <row r="8944" spans="2:6" ht="13.5" thickBot="1" x14ac:dyDescent="0.25">
      <c r="B8944" s="2"/>
      <c r="C8944" s="2"/>
    </row>
    <row r="8945" spans="1:6" ht="18.75" thickBot="1" x14ac:dyDescent="0.3">
      <c r="A8945" s="28" t="s">
        <v>245</v>
      </c>
      <c r="B8945" s="29"/>
      <c r="C8945" s="29"/>
      <c r="D8945" s="30"/>
    </row>
    <row r="8946" spans="1:6" ht="18" x14ac:dyDescent="0.25">
      <c r="A8946" s="3"/>
      <c r="B8946" s="3"/>
      <c r="C8946" s="3"/>
      <c r="D8946" s="37"/>
    </row>
    <row r="8947" spans="1:6" x14ac:dyDescent="0.2">
      <c r="A8947" s="10" t="s">
        <v>105</v>
      </c>
      <c r="B8947" s="2"/>
      <c r="C8947" s="2"/>
    </row>
    <row r="8949" spans="1:6" x14ac:dyDescent="0.2">
      <c r="B8949" s="2" t="s">
        <v>119</v>
      </c>
      <c r="C8949" s="2" t="s">
        <v>91</v>
      </c>
      <c r="D8949" s="4">
        <v>425000</v>
      </c>
    </row>
    <row r="8950" spans="1:6" x14ac:dyDescent="0.2">
      <c r="B8950" s="2"/>
      <c r="C8950" s="5" t="s">
        <v>120</v>
      </c>
      <c r="D8950" s="9">
        <f>SUM(D8949)</f>
        <v>425000</v>
      </c>
    </row>
    <row r="8952" spans="1:6" x14ac:dyDescent="0.2">
      <c r="B8952" s="2" t="s">
        <v>11</v>
      </c>
      <c r="C8952" s="2" t="s">
        <v>12</v>
      </c>
      <c r="D8952" s="13">
        <v>131556</v>
      </c>
    </row>
    <row r="8953" spans="1:6" x14ac:dyDescent="0.2">
      <c r="B8953" s="2"/>
      <c r="C8953" s="5" t="s">
        <v>121</v>
      </c>
      <c r="D8953" s="9">
        <f>+D8952</f>
        <v>131556</v>
      </c>
    </row>
    <row r="8955" spans="1:6" x14ac:dyDescent="0.2">
      <c r="B8955" s="2" t="s">
        <v>29</v>
      </c>
      <c r="C8955" s="2" t="s">
        <v>30</v>
      </c>
      <c r="D8955" s="13">
        <v>6402441</v>
      </c>
    </row>
    <row r="8956" spans="1:6" x14ac:dyDescent="0.2">
      <c r="B8956" s="2"/>
      <c r="C8956" s="5" t="s">
        <v>122</v>
      </c>
      <c r="D8956" s="9">
        <f>SUM(D8955:D8955)</f>
        <v>6402441</v>
      </c>
      <c r="E8956" s="12"/>
      <c r="F8956" s="12"/>
    </row>
    <row r="8957" spans="1:6" x14ac:dyDescent="0.2">
      <c r="B8957" s="2"/>
      <c r="C8957" s="5"/>
    </row>
    <row r="8958" spans="1:6" x14ac:dyDescent="0.2">
      <c r="B8958" s="2" t="s">
        <v>33</v>
      </c>
      <c r="C8958" s="2" t="s">
        <v>34</v>
      </c>
      <c r="D8958" s="13">
        <v>100000</v>
      </c>
    </row>
    <row r="8959" spans="1:6" x14ac:dyDescent="0.2">
      <c r="B8959" s="2"/>
      <c r="C8959" s="5" t="s">
        <v>123</v>
      </c>
      <c r="D8959" s="9">
        <f>SUM(D8958:D8958)</f>
        <v>100000</v>
      </c>
    </row>
    <row r="8960" spans="1:6" x14ac:dyDescent="0.2">
      <c r="B8960" s="2"/>
      <c r="C8960" s="2"/>
    </row>
    <row r="8961" spans="1:6" x14ac:dyDescent="0.2">
      <c r="B8961" s="27" t="s">
        <v>114</v>
      </c>
      <c r="C8961" s="27"/>
      <c r="D8961" s="11">
        <f>+D8950+D8956+D8959+D8953</f>
        <v>7058997</v>
      </c>
      <c r="E8961" s="17"/>
      <c r="F8961" s="12"/>
    </row>
    <row r="8963" spans="1:6" x14ac:dyDescent="0.2">
      <c r="B8963" s="2"/>
      <c r="C8963" s="2"/>
    </row>
    <row r="8964" spans="1:6" x14ac:dyDescent="0.2">
      <c r="A8964" s="10" t="s">
        <v>106</v>
      </c>
      <c r="B8964" s="2"/>
      <c r="C8964" s="2"/>
    </row>
    <row r="8966" spans="1:6" x14ac:dyDescent="0.2">
      <c r="B8966" s="2" t="s">
        <v>29</v>
      </c>
      <c r="C8966" s="2" t="s">
        <v>30</v>
      </c>
      <c r="D8966" s="13">
        <v>50000</v>
      </c>
    </row>
    <row r="8967" spans="1:6" x14ac:dyDescent="0.2">
      <c r="B8967" s="2"/>
      <c r="C8967" s="5" t="s">
        <v>122</v>
      </c>
      <c r="D8967" s="9">
        <f>SUM(D8966)</f>
        <v>50000</v>
      </c>
    </row>
    <row r="8968" spans="1:6" x14ac:dyDescent="0.2">
      <c r="B8968" s="2"/>
      <c r="C8968" s="2"/>
    </row>
    <row r="8969" spans="1:6" x14ac:dyDescent="0.2">
      <c r="B8969" s="27" t="s">
        <v>113</v>
      </c>
      <c r="C8969" s="27"/>
      <c r="D8969" s="11">
        <f>+D8967</f>
        <v>50000</v>
      </c>
    </row>
    <row r="8970" spans="1:6" x14ac:dyDescent="0.2">
      <c r="B8970" s="2"/>
      <c r="C8970" s="2"/>
    </row>
    <row r="8971" spans="1:6" x14ac:dyDescent="0.2">
      <c r="B8971" s="2"/>
      <c r="C8971" s="2"/>
    </row>
    <row r="8972" spans="1:6" x14ac:dyDescent="0.2">
      <c r="A8972" s="10" t="s">
        <v>107</v>
      </c>
      <c r="B8972" s="2"/>
      <c r="C8972" s="2"/>
    </row>
    <row r="8974" spans="1:6" x14ac:dyDescent="0.2">
      <c r="B8974" s="2" t="s">
        <v>119</v>
      </c>
      <c r="C8974" s="2" t="s">
        <v>91</v>
      </c>
      <c r="D8974" s="13">
        <v>1000000</v>
      </c>
    </row>
    <row r="8975" spans="1:6" x14ac:dyDescent="0.2">
      <c r="B8975" s="2"/>
      <c r="C8975" s="5" t="s">
        <v>120</v>
      </c>
      <c r="D8975" s="9">
        <f>SUM(D8974)</f>
        <v>1000000</v>
      </c>
    </row>
    <row r="8976" spans="1:6" x14ac:dyDescent="0.2">
      <c r="B8976" s="2"/>
      <c r="C8976" s="5"/>
    </row>
    <row r="8977" spans="1:4" x14ac:dyDescent="0.2">
      <c r="B8977" s="27" t="s">
        <v>125</v>
      </c>
      <c r="C8977" s="27"/>
      <c r="D8977" s="11">
        <f>+D8975</f>
        <v>1000000</v>
      </c>
    </row>
    <row r="8978" spans="1:4" x14ac:dyDescent="0.2">
      <c r="B8978" s="2"/>
      <c r="C8978" s="2"/>
    </row>
    <row r="8979" spans="1:4" x14ac:dyDescent="0.2">
      <c r="B8979" s="2"/>
      <c r="C8979" s="2"/>
    </row>
    <row r="8980" spans="1:4" x14ac:dyDescent="0.2">
      <c r="A8980" s="10" t="s">
        <v>257</v>
      </c>
      <c r="B8980" s="2"/>
      <c r="C8980" s="2"/>
    </row>
    <row r="8982" spans="1:4" x14ac:dyDescent="0.2">
      <c r="B8982" s="2" t="s">
        <v>29</v>
      </c>
      <c r="C8982" s="2" t="s">
        <v>30</v>
      </c>
      <c r="D8982" s="13">
        <v>160000</v>
      </c>
    </row>
    <row r="8983" spans="1:4" x14ac:dyDescent="0.2">
      <c r="B8983" s="2"/>
      <c r="C8983" s="5" t="s">
        <v>122</v>
      </c>
      <c r="D8983" s="9">
        <f>SUM(D8982)</f>
        <v>160000</v>
      </c>
    </row>
    <row r="8984" spans="1:4" x14ac:dyDescent="0.2">
      <c r="B8984" s="2"/>
      <c r="C8984" s="2"/>
    </row>
    <row r="8985" spans="1:4" x14ac:dyDescent="0.2">
      <c r="B8985" s="27" t="s">
        <v>244</v>
      </c>
      <c r="C8985" s="27"/>
      <c r="D8985" s="11">
        <f>+D8983</f>
        <v>160000</v>
      </c>
    </row>
    <row r="8986" spans="1:4" x14ac:dyDescent="0.2">
      <c r="B8986" s="2"/>
      <c r="C8986" s="2"/>
    </row>
    <row r="8987" spans="1:4" x14ac:dyDescent="0.2">
      <c r="B8987" s="2"/>
      <c r="C8987" s="2"/>
    </row>
    <row r="8988" spans="1:4" x14ac:dyDescent="0.2">
      <c r="A8988" s="10" t="s">
        <v>108</v>
      </c>
      <c r="B8988" s="2"/>
      <c r="C8988" s="2"/>
    </row>
    <row r="8990" spans="1:4" x14ac:dyDescent="0.2">
      <c r="B8990" s="2" t="s">
        <v>119</v>
      </c>
      <c r="C8990" s="2" t="s">
        <v>91</v>
      </c>
      <c r="D8990" s="13">
        <v>60000</v>
      </c>
    </row>
    <row r="8991" spans="1:4" x14ac:dyDescent="0.2">
      <c r="B8991" s="2"/>
      <c r="C8991" s="5" t="s">
        <v>120</v>
      </c>
      <c r="D8991" s="9">
        <f>SUM(D8990)</f>
        <v>60000</v>
      </c>
    </row>
    <row r="8993" spans="1:4" x14ac:dyDescent="0.2">
      <c r="B8993" s="2" t="s">
        <v>29</v>
      </c>
      <c r="C8993" s="2" t="s">
        <v>30</v>
      </c>
      <c r="D8993" s="13">
        <v>50000</v>
      </c>
    </row>
    <row r="8994" spans="1:4" x14ac:dyDescent="0.2">
      <c r="B8994" s="2"/>
      <c r="C8994" s="5" t="s">
        <v>122</v>
      </c>
      <c r="D8994" s="9">
        <f>SUM(D8993)</f>
        <v>50000</v>
      </c>
    </row>
    <row r="8995" spans="1:4" x14ac:dyDescent="0.2">
      <c r="B8995" s="2"/>
      <c r="C8995" s="2"/>
    </row>
    <row r="8996" spans="1:4" x14ac:dyDescent="0.2">
      <c r="B8996" s="27" t="s">
        <v>269</v>
      </c>
      <c r="C8996" s="27"/>
      <c r="D8996" s="11">
        <f>+D8994+D8991</f>
        <v>110000</v>
      </c>
    </row>
    <row r="8998" spans="1:4" x14ac:dyDescent="0.2">
      <c r="B8998" s="2"/>
      <c r="C8998" s="2"/>
    </row>
    <row r="8999" spans="1:4" x14ac:dyDescent="0.2">
      <c r="A8999" s="10" t="s">
        <v>109</v>
      </c>
      <c r="B8999" s="2"/>
      <c r="C8999" s="2"/>
    </row>
    <row r="9000" spans="1:4" x14ac:dyDescent="0.2">
      <c r="B9000" s="2"/>
      <c r="C9000" s="2"/>
    </row>
    <row r="9001" spans="1:4" x14ac:dyDescent="0.2">
      <c r="B9001" s="2" t="s">
        <v>29</v>
      </c>
      <c r="C9001" s="2" t="s">
        <v>30</v>
      </c>
      <c r="D9001" s="13">
        <v>50000</v>
      </c>
    </row>
    <row r="9002" spans="1:4" x14ac:dyDescent="0.2">
      <c r="B9002" s="2"/>
      <c r="C9002" s="5" t="s">
        <v>122</v>
      </c>
      <c r="D9002" s="9">
        <f>SUM(D9001)</f>
        <v>50000</v>
      </c>
    </row>
    <row r="9003" spans="1:4" x14ac:dyDescent="0.2">
      <c r="B9003" s="2"/>
      <c r="C9003" s="2"/>
    </row>
    <row r="9004" spans="1:4" x14ac:dyDescent="0.2">
      <c r="B9004" s="27" t="s">
        <v>127</v>
      </c>
      <c r="C9004" s="27"/>
      <c r="D9004" s="11">
        <f>+D9002</f>
        <v>50000</v>
      </c>
    </row>
    <row r="9006" spans="1:4" x14ac:dyDescent="0.2">
      <c r="B9006" s="2"/>
      <c r="C9006" s="2"/>
    </row>
    <row r="9007" spans="1:4" x14ac:dyDescent="0.2">
      <c r="A9007" s="10" t="s">
        <v>111</v>
      </c>
      <c r="B9007" s="2"/>
      <c r="C9007" s="2"/>
    </row>
    <row r="9009" spans="1:5" x14ac:dyDescent="0.2">
      <c r="B9009" s="2" t="s">
        <v>29</v>
      </c>
      <c r="C9009" s="2" t="s">
        <v>30</v>
      </c>
      <c r="D9009" s="13">
        <v>105000</v>
      </c>
    </row>
    <row r="9010" spans="1:5" x14ac:dyDescent="0.2">
      <c r="B9010" s="2"/>
      <c r="C9010" s="5" t="s">
        <v>122</v>
      </c>
      <c r="D9010" s="9">
        <f>SUM(D9009)</f>
        <v>105000</v>
      </c>
    </row>
    <row r="9011" spans="1:5" x14ac:dyDescent="0.2">
      <c r="B9011" s="2"/>
      <c r="C9011" s="2"/>
    </row>
    <row r="9012" spans="1:5" x14ac:dyDescent="0.2">
      <c r="B9012" s="27" t="s">
        <v>129</v>
      </c>
      <c r="C9012" s="27"/>
      <c r="D9012" s="11">
        <f>+D9010</f>
        <v>105000</v>
      </c>
    </row>
    <row r="9014" spans="1:5" x14ac:dyDescent="0.2">
      <c r="B9014" s="2"/>
      <c r="C9014" s="2"/>
    </row>
    <row r="9015" spans="1:5" x14ac:dyDescent="0.2">
      <c r="A9015" s="10" t="s">
        <v>263</v>
      </c>
      <c r="B9015" s="2"/>
      <c r="C9015" s="2"/>
    </row>
    <row r="9017" spans="1:5" x14ac:dyDescent="0.2">
      <c r="B9017" s="2" t="s">
        <v>73</v>
      </c>
      <c r="C9017" s="1" t="s">
        <v>74</v>
      </c>
      <c r="D9017" s="9">
        <v>1715000</v>
      </c>
    </row>
    <row r="9018" spans="1:5" x14ac:dyDescent="0.2">
      <c r="B9018" s="2" t="s">
        <v>29</v>
      </c>
      <c r="C9018" s="2" t="s">
        <v>30</v>
      </c>
      <c r="D9018" s="13">
        <v>50000</v>
      </c>
    </row>
    <row r="9019" spans="1:5" x14ac:dyDescent="0.2">
      <c r="B9019" s="2"/>
      <c r="C9019" s="5" t="s">
        <v>122</v>
      </c>
      <c r="D9019" s="9">
        <f>SUM(D9017:D9018)</f>
        <v>1765000</v>
      </c>
    </row>
    <row r="9020" spans="1:5" x14ac:dyDescent="0.2">
      <c r="B9020" s="2"/>
      <c r="C9020" s="2"/>
    </row>
    <row r="9021" spans="1:5" x14ac:dyDescent="0.2">
      <c r="B9021" s="27" t="s">
        <v>264</v>
      </c>
      <c r="C9021" s="27"/>
      <c r="D9021" s="11">
        <f>+D9019</f>
        <v>1765000</v>
      </c>
      <c r="E9021" s="12"/>
    </row>
    <row r="9023" spans="1:5" x14ac:dyDescent="0.2">
      <c r="B9023" s="2"/>
      <c r="C9023" s="2"/>
    </row>
    <row r="9024" spans="1:5" x14ac:dyDescent="0.2">
      <c r="A9024" s="10" t="s">
        <v>90</v>
      </c>
      <c r="B9024" s="2"/>
      <c r="C9024" s="2"/>
    </row>
    <row r="9026" spans="1:5" x14ac:dyDescent="0.2">
      <c r="B9026" s="2" t="s">
        <v>29</v>
      </c>
      <c r="C9026" s="2" t="s">
        <v>30</v>
      </c>
      <c r="D9026" s="13">
        <v>50000</v>
      </c>
    </row>
    <row r="9027" spans="1:5" x14ac:dyDescent="0.2">
      <c r="B9027" s="2"/>
      <c r="C9027" s="5" t="s">
        <v>122</v>
      </c>
      <c r="D9027" s="9">
        <f>SUM(D9026)</f>
        <v>50000</v>
      </c>
    </row>
    <row r="9028" spans="1:5" x14ac:dyDescent="0.2">
      <c r="B9028" s="2"/>
      <c r="C9028" s="2"/>
    </row>
    <row r="9029" spans="1:5" x14ac:dyDescent="0.2">
      <c r="B9029" s="2" t="s">
        <v>33</v>
      </c>
      <c r="C9029" s="2" t="s">
        <v>34</v>
      </c>
      <c r="D9029" s="9">
        <v>94358</v>
      </c>
    </row>
    <row r="9030" spans="1:5" x14ac:dyDescent="0.2">
      <c r="B9030" s="2" t="s">
        <v>61</v>
      </c>
      <c r="C9030" s="2" t="s">
        <v>62</v>
      </c>
      <c r="D9030" s="13">
        <v>150000</v>
      </c>
    </row>
    <row r="9031" spans="1:5" x14ac:dyDescent="0.2">
      <c r="B9031" s="2"/>
      <c r="C9031" s="5" t="s">
        <v>123</v>
      </c>
      <c r="D9031" s="9">
        <f>SUM(D9029:D9030)</f>
        <v>244358</v>
      </c>
    </row>
    <row r="9032" spans="1:5" x14ac:dyDescent="0.2">
      <c r="B9032" s="2"/>
      <c r="C9032" s="2"/>
    </row>
    <row r="9033" spans="1:5" x14ac:dyDescent="0.2">
      <c r="B9033" s="27" t="s">
        <v>130</v>
      </c>
      <c r="C9033" s="27"/>
      <c r="D9033" s="11">
        <f>+D9027+D9031</f>
        <v>294358</v>
      </c>
      <c r="E9033" s="12"/>
    </row>
    <row r="9035" spans="1:5" x14ac:dyDescent="0.2">
      <c r="B9035" s="2"/>
      <c r="C9035" s="2"/>
    </row>
    <row r="9036" spans="1:5" x14ac:dyDescent="0.2">
      <c r="A9036" s="10" t="s">
        <v>230</v>
      </c>
      <c r="B9036" s="2"/>
      <c r="C9036" s="2"/>
    </row>
    <row r="9038" spans="1:5" x14ac:dyDescent="0.2">
      <c r="B9038" s="2" t="s">
        <v>29</v>
      </c>
      <c r="C9038" s="2" t="s">
        <v>30</v>
      </c>
      <c r="D9038" s="13">
        <v>200000</v>
      </c>
    </row>
    <row r="9039" spans="1:5" x14ac:dyDescent="0.2">
      <c r="B9039" s="2"/>
      <c r="C9039" s="5" t="s">
        <v>122</v>
      </c>
      <c r="D9039" s="9">
        <f>SUM(D9038:D9038)</f>
        <v>200000</v>
      </c>
    </row>
    <row r="9040" spans="1:5" x14ac:dyDescent="0.2">
      <c r="B9040" s="2"/>
      <c r="C9040" s="5"/>
    </row>
    <row r="9041" spans="1:4" x14ac:dyDescent="0.2">
      <c r="B9041" s="2" t="s">
        <v>79</v>
      </c>
      <c r="C9041" s="7" t="s">
        <v>80</v>
      </c>
      <c r="D9041" s="13">
        <v>1250000</v>
      </c>
    </row>
    <row r="9042" spans="1:4" x14ac:dyDescent="0.2">
      <c r="B9042" s="2"/>
      <c r="C9042" s="5" t="s">
        <v>123</v>
      </c>
      <c r="D9042" s="9">
        <f>SUM(D9040:D9041)</f>
        <v>1250000</v>
      </c>
    </row>
    <row r="9043" spans="1:4" x14ac:dyDescent="0.2">
      <c r="B9043" s="2"/>
      <c r="C9043" s="2"/>
    </row>
    <row r="9044" spans="1:4" x14ac:dyDescent="0.2">
      <c r="B9044" s="27" t="s">
        <v>231</v>
      </c>
      <c r="C9044" s="27"/>
      <c r="D9044" s="11">
        <f>+D9039+D9042</f>
        <v>1450000</v>
      </c>
    </row>
    <row r="9046" spans="1:4" x14ac:dyDescent="0.2">
      <c r="B9046" s="2"/>
      <c r="C9046" s="2"/>
    </row>
    <row r="9047" spans="1:4" x14ac:dyDescent="0.2">
      <c r="A9047" s="10" t="s">
        <v>102</v>
      </c>
      <c r="B9047" s="2"/>
      <c r="C9047" s="2"/>
    </row>
    <row r="9049" spans="1:4" x14ac:dyDescent="0.2">
      <c r="B9049" s="2" t="s">
        <v>3</v>
      </c>
      <c r="C9049" s="2" t="s">
        <v>4</v>
      </c>
      <c r="D9049" s="13">
        <v>871815</v>
      </c>
    </row>
    <row r="9050" spans="1:4" x14ac:dyDescent="0.2">
      <c r="B9050" s="2"/>
      <c r="C9050" s="5" t="s">
        <v>121</v>
      </c>
      <c r="D9050" s="9">
        <f>SUM(D9049)</f>
        <v>871815</v>
      </c>
    </row>
    <row r="9052" spans="1:4" x14ac:dyDescent="0.2">
      <c r="B9052" s="2" t="s">
        <v>29</v>
      </c>
      <c r="C9052" s="2" t="s">
        <v>30</v>
      </c>
      <c r="D9052" s="13">
        <v>1430000</v>
      </c>
    </row>
    <row r="9053" spans="1:4" x14ac:dyDescent="0.2">
      <c r="B9053" s="2"/>
      <c r="C9053" s="5" t="s">
        <v>122</v>
      </c>
      <c r="D9053" s="9">
        <f>SUM(D9052:D9052)</f>
        <v>1430000</v>
      </c>
    </row>
    <row r="9054" spans="1:4" x14ac:dyDescent="0.2">
      <c r="B9054" s="2"/>
      <c r="C9054" s="2"/>
    </row>
    <row r="9055" spans="1:4" x14ac:dyDescent="0.2">
      <c r="B9055" s="2" t="s">
        <v>373</v>
      </c>
      <c r="C9055" s="2" t="s">
        <v>374</v>
      </c>
      <c r="D9055" s="9">
        <v>2800000</v>
      </c>
    </row>
    <row r="9056" spans="1:4" x14ac:dyDescent="0.2">
      <c r="B9056" s="2" t="s">
        <v>281</v>
      </c>
      <c r="C9056" s="2" t="s">
        <v>282</v>
      </c>
      <c r="D9056" s="9">
        <v>910000</v>
      </c>
    </row>
    <row r="9057" spans="1:5" x14ac:dyDescent="0.2">
      <c r="B9057" s="2" t="s">
        <v>47</v>
      </c>
      <c r="C9057" s="2" t="s">
        <v>307</v>
      </c>
      <c r="D9057" s="13">
        <v>82097</v>
      </c>
    </row>
    <row r="9058" spans="1:5" x14ac:dyDescent="0.2">
      <c r="B9058" s="2"/>
      <c r="C9058" s="5" t="s">
        <v>124</v>
      </c>
      <c r="D9058" s="9">
        <f>SUM(D9055:D9057)</f>
        <v>3792097</v>
      </c>
    </row>
    <row r="9059" spans="1:5" x14ac:dyDescent="0.2">
      <c r="B9059" s="2"/>
      <c r="C9059" s="2"/>
    </row>
    <row r="9060" spans="1:5" x14ac:dyDescent="0.2">
      <c r="B9060" s="27" t="s">
        <v>131</v>
      </c>
      <c r="C9060" s="27"/>
      <c r="D9060" s="11">
        <f>+D9053+D9058+D9050</f>
        <v>6093912</v>
      </c>
      <c r="E9060" s="12"/>
    </row>
    <row r="9062" spans="1:5" x14ac:dyDescent="0.2">
      <c r="B9062" s="2"/>
      <c r="C9062" s="2"/>
    </row>
    <row r="9063" spans="1:5" x14ac:dyDescent="0.2">
      <c r="A9063" s="10" t="s">
        <v>255</v>
      </c>
      <c r="B9063" s="2"/>
      <c r="C9063" s="2"/>
    </row>
    <row r="9065" spans="1:5" x14ac:dyDescent="0.2">
      <c r="B9065" s="2" t="s">
        <v>29</v>
      </c>
      <c r="C9065" s="2" t="s">
        <v>30</v>
      </c>
      <c r="D9065" s="13">
        <v>50000</v>
      </c>
    </row>
    <row r="9066" spans="1:5" x14ac:dyDescent="0.2">
      <c r="B9066" s="2"/>
      <c r="C9066" s="5" t="s">
        <v>122</v>
      </c>
      <c r="D9066" s="9">
        <f>SUM(D9065)</f>
        <v>50000</v>
      </c>
    </row>
    <row r="9067" spans="1:5" x14ac:dyDescent="0.2">
      <c r="B9067" s="2"/>
      <c r="C9067" s="2"/>
    </row>
    <row r="9068" spans="1:5" x14ac:dyDescent="0.2">
      <c r="B9068" s="27" t="s">
        <v>256</v>
      </c>
      <c r="C9068" s="27"/>
      <c r="D9068" s="11">
        <f>+D9066</f>
        <v>50000</v>
      </c>
      <c r="E9068" s="12"/>
    </row>
    <row r="9070" spans="1:5" x14ac:dyDescent="0.2">
      <c r="B9070" s="2"/>
      <c r="C9070" s="2"/>
    </row>
    <row r="9071" spans="1:5" x14ac:dyDescent="0.2">
      <c r="A9071" s="10" t="s">
        <v>161</v>
      </c>
      <c r="B9071" s="2"/>
      <c r="C9071" s="2"/>
    </row>
    <row r="9073" spans="1:4" x14ac:dyDescent="0.2">
      <c r="B9073" s="2" t="s">
        <v>5</v>
      </c>
      <c r="C9073" s="2" t="s">
        <v>6</v>
      </c>
      <c r="D9073" s="13">
        <v>200000</v>
      </c>
    </row>
    <row r="9074" spans="1:4" x14ac:dyDescent="0.2">
      <c r="B9074" s="2"/>
      <c r="C9074" s="5" t="s">
        <v>121</v>
      </c>
      <c r="D9074" s="9">
        <f>SUM(D9073)</f>
        <v>200000</v>
      </c>
    </row>
    <row r="9076" spans="1:4" x14ac:dyDescent="0.2">
      <c r="B9076" s="2" t="s">
        <v>29</v>
      </c>
      <c r="C9076" s="2" t="s">
        <v>30</v>
      </c>
      <c r="D9076" s="13">
        <v>150000</v>
      </c>
    </row>
    <row r="9077" spans="1:4" x14ac:dyDescent="0.2">
      <c r="B9077" s="2"/>
      <c r="C9077" s="5" t="s">
        <v>122</v>
      </c>
      <c r="D9077" s="9">
        <f>SUM(D9076:D9076)</f>
        <v>150000</v>
      </c>
    </row>
    <row r="9078" spans="1:4" x14ac:dyDescent="0.2">
      <c r="B9078" s="2"/>
      <c r="C9078" s="2"/>
    </row>
    <row r="9079" spans="1:4" x14ac:dyDescent="0.2">
      <c r="B9079" s="27" t="s">
        <v>162</v>
      </c>
      <c r="C9079" s="27"/>
      <c r="D9079" s="11">
        <f>+D9074+D9077</f>
        <v>350000</v>
      </c>
    </row>
    <row r="9082" spans="1:4" ht="16.5" thickBot="1" x14ac:dyDescent="0.3">
      <c r="B9082" s="31" t="s">
        <v>270</v>
      </c>
      <c r="C9082" s="31"/>
      <c r="D9082" s="6">
        <f>+D8961+D8969+D8985+D8996+D9004+D9012+D9021+D9033+D9044+D9060+D9068+D9079+D8977</f>
        <v>18537267</v>
      </c>
    </row>
    <row r="9083" spans="1:4" ht="13.5" thickTop="1" x14ac:dyDescent="0.2"/>
    <row r="9084" spans="1:4" ht="13.5" thickBot="1" x14ac:dyDescent="0.25">
      <c r="B9084" s="2"/>
      <c r="C9084" s="2"/>
    </row>
    <row r="9085" spans="1:4" ht="18.75" thickBot="1" x14ac:dyDescent="0.3">
      <c r="A9085" s="28" t="s">
        <v>104</v>
      </c>
      <c r="B9085" s="29"/>
      <c r="C9085" s="29"/>
      <c r="D9085" s="30"/>
    </row>
    <row r="9086" spans="1:4" ht="18" x14ac:dyDescent="0.25">
      <c r="A9086" s="3"/>
      <c r="B9086" s="3"/>
      <c r="C9086" s="3"/>
      <c r="D9086" s="37"/>
    </row>
    <row r="9087" spans="1:4" x14ac:dyDescent="0.2">
      <c r="A9087" s="10" t="s">
        <v>105</v>
      </c>
      <c r="B9087" s="2"/>
      <c r="C9087" s="2"/>
    </row>
    <row r="9089" spans="1:4" x14ac:dyDescent="0.2">
      <c r="B9089" s="2" t="s">
        <v>119</v>
      </c>
      <c r="C9089" s="2" t="s">
        <v>91</v>
      </c>
      <c r="D9089" s="14">
        <v>2734070</v>
      </c>
    </row>
    <row r="9090" spans="1:4" x14ac:dyDescent="0.2">
      <c r="B9090" s="2" t="s">
        <v>87</v>
      </c>
      <c r="C9090" s="2" t="s">
        <v>88</v>
      </c>
      <c r="D9090" s="13">
        <v>24576069</v>
      </c>
    </row>
    <row r="9091" spans="1:4" x14ac:dyDescent="0.2">
      <c r="B9091" s="2"/>
      <c r="C9091" s="5" t="s">
        <v>120</v>
      </c>
      <c r="D9091" s="9">
        <f>SUM(D9089:D9090)</f>
        <v>27310139</v>
      </c>
    </row>
    <row r="9092" spans="1:4" x14ac:dyDescent="0.2">
      <c r="B9092" s="2"/>
      <c r="C9092" s="2"/>
    </row>
    <row r="9093" spans="1:4" x14ac:dyDescent="0.2">
      <c r="B9093" s="27" t="s">
        <v>114</v>
      </c>
      <c r="C9093" s="27"/>
      <c r="D9093" s="11">
        <f>+D9091</f>
        <v>27310139</v>
      </c>
    </row>
    <row r="9095" spans="1:4" x14ac:dyDescent="0.2">
      <c r="B9095" s="2"/>
      <c r="C9095" s="2"/>
    </row>
    <row r="9096" spans="1:4" x14ac:dyDescent="0.2">
      <c r="A9096" s="10" t="s">
        <v>106</v>
      </c>
      <c r="B9096" s="2"/>
      <c r="C9096" s="2"/>
    </row>
    <row r="9098" spans="1:4" x14ac:dyDescent="0.2">
      <c r="B9098" s="2" t="s">
        <v>119</v>
      </c>
      <c r="C9098" s="2" t="s">
        <v>91</v>
      </c>
      <c r="D9098" s="9">
        <v>500</v>
      </c>
    </row>
    <row r="9099" spans="1:4" x14ac:dyDescent="0.2">
      <c r="B9099" s="2" t="s">
        <v>87</v>
      </c>
      <c r="C9099" s="2" t="s">
        <v>88</v>
      </c>
      <c r="D9099" s="13">
        <v>398730</v>
      </c>
    </row>
    <row r="9100" spans="1:4" x14ac:dyDescent="0.2">
      <c r="B9100" s="2"/>
      <c r="C9100" s="5" t="s">
        <v>120</v>
      </c>
      <c r="D9100" s="9">
        <f>SUM(D9098:D9099)</f>
        <v>399230</v>
      </c>
    </row>
    <row r="9101" spans="1:4" x14ac:dyDescent="0.2">
      <c r="B9101" s="2"/>
      <c r="C9101" s="2"/>
    </row>
    <row r="9102" spans="1:4" x14ac:dyDescent="0.2">
      <c r="B9102" s="27" t="s">
        <v>113</v>
      </c>
      <c r="C9102" s="27"/>
      <c r="D9102" s="11">
        <f>+D9100</f>
        <v>399230</v>
      </c>
    </row>
    <row r="9104" spans="1:4" x14ac:dyDescent="0.2">
      <c r="B9104" s="2"/>
      <c r="C9104" s="2"/>
    </row>
    <row r="9105" spans="1:4" x14ac:dyDescent="0.2">
      <c r="A9105" s="10" t="s">
        <v>107</v>
      </c>
      <c r="B9105" s="2"/>
      <c r="C9105" s="2"/>
    </row>
    <row r="9107" spans="1:4" x14ac:dyDescent="0.2">
      <c r="B9107" s="2" t="s">
        <v>119</v>
      </c>
      <c r="C9107" s="2" t="s">
        <v>91</v>
      </c>
      <c r="D9107" s="9">
        <v>500</v>
      </c>
    </row>
    <row r="9108" spans="1:4" x14ac:dyDescent="0.2">
      <c r="B9108" s="2" t="s">
        <v>87</v>
      </c>
      <c r="C9108" s="2" t="s">
        <v>88</v>
      </c>
      <c r="D9108" s="13">
        <v>437580</v>
      </c>
    </row>
    <row r="9109" spans="1:4" x14ac:dyDescent="0.2">
      <c r="B9109" s="2"/>
      <c r="C9109" s="5" t="s">
        <v>120</v>
      </c>
      <c r="D9109" s="9">
        <f>SUM(D9107:D9108)</f>
        <v>438080</v>
      </c>
    </row>
    <row r="9110" spans="1:4" x14ac:dyDescent="0.2">
      <c r="B9110" s="2"/>
      <c r="C9110" s="2"/>
    </row>
    <row r="9111" spans="1:4" x14ac:dyDescent="0.2">
      <c r="B9111" s="27" t="s">
        <v>125</v>
      </c>
      <c r="C9111" s="27"/>
      <c r="D9111" s="11">
        <f>+D9109</f>
        <v>438080</v>
      </c>
    </row>
    <row r="9113" spans="1:4" x14ac:dyDescent="0.2">
      <c r="B9113" s="2"/>
      <c r="C9113" s="2"/>
    </row>
    <row r="9114" spans="1:4" x14ac:dyDescent="0.2">
      <c r="A9114" s="10" t="s">
        <v>257</v>
      </c>
      <c r="B9114" s="2"/>
      <c r="C9114" s="2"/>
    </row>
    <row r="9116" spans="1:4" x14ac:dyDescent="0.2">
      <c r="B9116" s="2" t="s">
        <v>119</v>
      </c>
      <c r="C9116" s="2" t="s">
        <v>91</v>
      </c>
      <c r="D9116" s="9">
        <v>500</v>
      </c>
    </row>
    <row r="9117" spans="1:4" x14ac:dyDescent="0.2">
      <c r="B9117" s="2" t="s">
        <v>87</v>
      </c>
      <c r="C9117" s="2" t="s">
        <v>88</v>
      </c>
      <c r="D9117" s="13">
        <v>287760</v>
      </c>
    </row>
    <row r="9118" spans="1:4" x14ac:dyDescent="0.2">
      <c r="B9118" s="2"/>
      <c r="C9118" s="5" t="s">
        <v>120</v>
      </c>
      <c r="D9118" s="9">
        <f>SUM(D9116:D9117)</f>
        <v>288260</v>
      </c>
    </row>
    <row r="9119" spans="1:4" x14ac:dyDescent="0.2">
      <c r="B9119" s="2"/>
      <c r="C9119" s="5"/>
    </row>
    <row r="9120" spans="1:4" x14ac:dyDescent="0.2">
      <c r="B9120" s="27" t="s">
        <v>244</v>
      </c>
      <c r="C9120" s="27"/>
      <c r="D9120" s="11">
        <f>+D9118</f>
        <v>288260</v>
      </c>
    </row>
    <row r="9122" spans="1:4" x14ac:dyDescent="0.2">
      <c r="B9122" s="2"/>
      <c r="C9122" s="2"/>
    </row>
    <row r="9123" spans="1:4" x14ac:dyDescent="0.2">
      <c r="A9123" s="10" t="s">
        <v>108</v>
      </c>
      <c r="B9123" s="2"/>
      <c r="C9123" s="2"/>
    </row>
    <row r="9125" spans="1:4" x14ac:dyDescent="0.2">
      <c r="B9125" s="2" t="s">
        <v>119</v>
      </c>
      <c r="C9125" s="2" t="s">
        <v>91</v>
      </c>
      <c r="D9125" s="9">
        <v>4000</v>
      </c>
    </row>
    <row r="9126" spans="1:4" x14ac:dyDescent="0.2">
      <c r="B9126" s="2" t="s">
        <v>87</v>
      </c>
      <c r="C9126" s="2" t="s">
        <v>88</v>
      </c>
      <c r="D9126" s="13">
        <v>2629661</v>
      </c>
    </row>
    <row r="9127" spans="1:4" x14ac:dyDescent="0.2">
      <c r="B9127" s="2"/>
      <c r="C9127" s="5" t="s">
        <v>120</v>
      </c>
      <c r="D9127" s="9">
        <f>SUM(D9125:D9126)</f>
        <v>2633661</v>
      </c>
    </row>
    <row r="9128" spans="1:4" x14ac:dyDescent="0.2">
      <c r="B9128" s="2"/>
      <c r="C9128" s="2"/>
    </row>
    <row r="9129" spans="1:4" x14ac:dyDescent="0.2">
      <c r="B9129" s="27" t="s">
        <v>269</v>
      </c>
      <c r="C9129" s="27"/>
      <c r="D9129" s="11">
        <f>+D9127</f>
        <v>2633661</v>
      </c>
    </row>
    <row r="9131" spans="1:4" x14ac:dyDescent="0.2">
      <c r="B9131" s="2"/>
      <c r="C9131" s="2"/>
    </row>
    <row r="9132" spans="1:4" x14ac:dyDescent="0.2">
      <c r="A9132" s="10" t="s">
        <v>109</v>
      </c>
      <c r="B9132" s="2"/>
      <c r="C9132" s="2"/>
    </row>
    <row r="9134" spans="1:4" x14ac:dyDescent="0.2">
      <c r="B9134" s="1" t="s">
        <v>119</v>
      </c>
      <c r="C9134" s="1" t="s">
        <v>91</v>
      </c>
      <c r="D9134" s="9">
        <v>1500</v>
      </c>
    </row>
    <row r="9135" spans="1:4" x14ac:dyDescent="0.2">
      <c r="B9135" s="2" t="s">
        <v>87</v>
      </c>
      <c r="C9135" s="2" t="s">
        <v>88</v>
      </c>
      <c r="D9135" s="13">
        <v>1261260</v>
      </c>
    </row>
    <row r="9136" spans="1:4" x14ac:dyDescent="0.2">
      <c r="B9136" s="2"/>
      <c r="C9136" s="5" t="s">
        <v>120</v>
      </c>
      <c r="D9136" s="9">
        <f>SUM(D9134:D9135)</f>
        <v>1262760</v>
      </c>
    </row>
    <row r="9137" spans="1:4" x14ac:dyDescent="0.2">
      <c r="B9137" s="2"/>
      <c r="C9137" s="5"/>
    </row>
    <row r="9138" spans="1:4" x14ac:dyDescent="0.2">
      <c r="B9138" s="27" t="s">
        <v>127</v>
      </c>
      <c r="C9138" s="27"/>
      <c r="D9138" s="11">
        <f>+D9136</f>
        <v>1262760</v>
      </c>
    </row>
    <row r="9140" spans="1:4" x14ac:dyDescent="0.2">
      <c r="B9140" s="2"/>
      <c r="C9140" s="2"/>
    </row>
    <row r="9141" spans="1:4" x14ac:dyDescent="0.2">
      <c r="A9141" s="10" t="s">
        <v>110</v>
      </c>
      <c r="B9141" s="2"/>
      <c r="C9141" s="2"/>
    </row>
    <row r="9143" spans="1:4" x14ac:dyDescent="0.2">
      <c r="B9143" s="2" t="s">
        <v>87</v>
      </c>
      <c r="C9143" s="2" t="s">
        <v>88</v>
      </c>
      <c r="D9143" s="13">
        <v>59110</v>
      </c>
    </row>
    <row r="9144" spans="1:4" x14ac:dyDescent="0.2">
      <c r="B9144" s="2"/>
      <c r="C9144" s="5" t="s">
        <v>120</v>
      </c>
      <c r="D9144" s="9">
        <f>SUM(D9143:D9143)</f>
        <v>59110</v>
      </c>
    </row>
    <row r="9145" spans="1:4" x14ac:dyDescent="0.2">
      <c r="B9145" s="2"/>
      <c r="C9145" s="2"/>
    </row>
    <row r="9146" spans="1:4" x14ac:dyDescent="0.2">
      <c r="B9146" s="27" t="s">
        <v>128</v>
      </c>
      <c r="C9146" s="27"/>
      <c r="D9146" s="11">
        <f>+D9144</f>
        <v>59110</v>
      </c>
    </row>
    <row r="9148" spans="1:4" x14ac:dyDescent="0.2">
      <c r="B9148" s="2"/>
      <c r="C9148" s="2"/>
    </row>
    <row r="9149" spans="1:4" x14ac:dyDescent="0.2">
      <c r="A9149" s="10" t="s">
        <v>111</v>
      </c>
      <c r="B9149" s="2"/>
      <c r="C9149" s="2"/>
    </row>
    <row r="9151" spans="1:4" x14ac:dyDescent="0.2">
      <c r="B9151" s="1" t="s">
        <v>119</v>
      </c>
      <c r="C9151" s="1" t="s">
        <v>91</v>
      </c>
      <c r="D9151" s="9">
        <v>500</v>
      </c>
    </row>
    <row r="9152" spans="1:4" x14ac:dyDescent="0.2">
      <c r="B9152" s="2" t="s">
        <v>87</v>
      </c>
      <c r="C9152" s="2" t="s">
        <v>88</v>
      </c>
      <c r="D9152" s="13">
        <v>442170</v>
      </c>
    </row>
    <row r="9153" spans="1:4" x14ac:dyDescent="0.2">
      <c r="B9153" s="2"/>
      <c r="C9153" s="5" t="s">
        <v>120</v>
      </c>
      <c r="D9153" s="9">
        <f>SUM(D9151:D9152)</f>
        <v>442670</v>
      </c>
    </row>
    <row r="9154" spans="1:4" x14ac:dyDescent="0.2">
      <c r="B9154" s="2"/>
      <c r="C9154" s="2"/>
    </row>
    <row r="9155" spans="1:4" x14ac:dyDescent="0.2">
      <c r="B9155" s="27" t="s">
        <v>129</v>
      </c>
      <c r="C9155" s="27"/>
      <c r="D9155" s="11">
        <f>+D9153</f>
        <v>442670</v>
      </c>
    </row>
    <row r="9157" spans="1:4" x14ac:dyDescent="0.2">
      <c r="B9157" s="2"/>
      <c r="C9157" s="2"/>
    </row>
    <row r="9158" spans="1:4" x14ac:dyDescent="0.2">
      <c r="A9158" s="10" t="s">
        <v>263</v>
      </c>
      <c r="B9158" s="2"/>
      <c r="C9158" s="2"/>
    </row>
    <row r="9160" spans="1:4" x14ac:dyDescent="0.2">
      <c r="B9160" s="1" t="s">
        <v>119</v>
      </c>
      <c r="C9160" s="1" t="s">
        <v>91</v>
      </c>
      <c r="D9160" s="9">
        <v>5000</v>
      </c>
    </row>
    <row r="9161" spans="1:4" x14ac:dyDescent="0.2">
      <c r="B9161" s="2" t="s">
        <v>87</v>
      </c>
      <c r="C9161" s="2" t="s">
        <v>88</v>
      </c>
      <c r="D9161" s="13">
        <v>1810890</v>
      </c>
    </row>
    <row r="9162" spans="1:4" x14ac:dyDescent="0.2">
      <c r="B9162" s="2"/>
      <c r="C9162" s="5" t="s">
        <v>120</v>
      </c>
      <c r="D9162" s="9">
        <f>SUM(D9160:D9161)</f>
        <v>1815890</v>
      </c>
    </row>
    <row r="9163" spans="1:4" x14ac:dyDescent="0.2">
      <c r="B9163" s="2"/>
      <c r="C9163" s="2"/>
    </row>
    <row r="9164" spans="1:4" x14ac:dyDescent="0.2">
      <c r="B9164" s="27" t="s">
        <v>264</v>
      </c>
      <c r="C9164" s="27"/>
      <c r="D9164" s="11">
        <f>+D9162</f>
        <v>1815890</v>
      </c>
    </row>
    <row r="9166" spans="1:4" x14ac:dyDescent="0.2">
      <c r="B9166" s="2"/>
      <c r="C9166" s="2"/>
    </row>
    <row r="9167" spans="1:4" x14ac:dyDescent="0.2">
      <c r="A9167" s="10" t="s">
        <v>90</v>
      </c>
      <c r="B9167" s="2"/>
      <c r="C9167" s="2"/>
    </row>
    <row r="9169" spans="2:4" x14ac:dyDescent="0.2">
      <c r="B9169" s="1" t="s">
        <v>119</v>
      </c>
      <c r="C9169" s="1" t="s">
        <v>91</v>
      </c>
      <c r="D9169" s="9">
        <v>497080</v>
      </c>
    </row>
    <row r="9170" spans="2:4" x14ac:dyDescent="0.2">
      <c r="B9170" s="2" t="s">
        <v>87</v>
      </c>
      <c r="C9170" s="2" t="s">
        <v>88</v>
      </c>
      <c r="D9170" s="13">
        <v>611200</v>
      </c>
    </row>
    <row r="9171" spans="2:4" x14ac:dyDescent="0.2">
      <c r="B9171" s="2"/>
      <c r="C9171" s="5" t="s">
        <v>120</v>
      </c>
      <c r="D9171" s="9">
        <f>SUM(D9169:D9170)</f>
        <v>1108280</v>
      </c>
    </row>
    <row r="9172" spans="2:4" x14ac:dyDescent="0.2">
      <c r="B9172" s="2"/>
      <c r="C9172" s="2"/>
    </row>
    <row r="9173" spans="2:4" x14ac:dyDescent="0.2">
      <c r="B9173" s="2" t="s">
        <v>283</v>
      </c>
      <c r="C9173" s="2" t="s">
        <v>284</v>
      </c>
      <c r="D9173" s="13">
        <v>455000</v>
      </c>
    </row>
    <row r="9174" spans="2:4" x14ac:dyDescent="0.2">
      <c r="B9174" s="2"/>
      <c r="C9174" s="5" t="s">
        <v>121</v>
      </c>
      <c r="D9174" s="9">
        <f>SUM(D9173)</f>
        <v>455000</v>
      </c>
    </row>
    <row r="9175" spans="2:4" x14ac:dyDescent="0.2">
      <c r="B9175" s="2"/>
      <c r="C9175" s="2"/>
    </row>
    <row r="9176" spans="2:4" x14ac:dyDescent="0.2">
      <c r="B9176" s="2" t="s">
        <v>29</v>
      </c>
      <c r="C9176" s="2" t="s">
        <v>30</v>
      </c>
      <c r="D9176" s="13">
        <v>10000</v>
      </c>
    </row>
    <row r="9177" spans="2:4" x14ac:dyDescent="0.2">
      <c r="B9177" s="2"/>
      <c r="C9177" s="5" t="s">
        <v>122</v>
      </c>
      <c r="D9177" s="9">
        <f>SUM(D9176:D9176)</f>
        <v>10000</v>
      </c>
    </row>
    <row r="9178" spans="2:4" x14ac:dyDescent="0.2">
      <c r="B9178" s="2"/>
      <c r="C9178" s="2"/>
    </row>
    <row r="9179" spans="2:4" x14ac:dyDescent="0.2">
      <c r="B9179" s="2" t="s">
        <v>33</v>
      </c>
      <c r="C9179" s="2" t="s">
        <v>34</v>
      </c>
      <c r="D9179" s="13">
        <v>1000000</v>
      </c>
    </row>
    <row r="9180" spans="2:4" x14ac:dyDescent="0.2">
      <c r="B9180" s="2"/>
      <c r="C9180" s="5" t="s">
        <v>123</v>
      </c>
      <c r="D9180" s="9">
        <f>SUM(D9179)</f>
        <v>1000000</v>
      </c>
    </row>
    <row r="9181" spans="2:4" x14ac:dyDescent="0.2">
      <c r="B9181" s="2"/>
      <c r="C9181" s="2"/>
    </row>
    <row r="9182" spans="2:4" x14ac:dyDescent="0.2">
      <c r="B9182" s="27" t="s">
        <v>130</v>
      </c>
      <c r="C9182" s="27"/>
      <c r="D9182" s="11">
        <f>+D9171+D9174+D9180+D9177</f>
        <v>2573280</v>
      </c>
    </row>
    <row r="9184" spans="2:4" x14ac:dyDescent="0.2">
      <c r="B9184" s="2"/>
      <c r="C9184" s="2"/>
    </row>
    <row r="9185" spans="1:4" x14ac:dyDescent="0.2">
      <c r="A9185" s="10" t="s">
        <v>230</v>
      </c>
      <c r="B9185" s="2"/>
      <c r="C9185" s="2"/>
    </row>
    <row r="9187" spans="1:4" x14ac:dyDescent="0.2">
      <c r="B9187" s="1" t="s">
        <v>119</v>
      </c>
      <c r="C9187" s="1" t="s">
        <v>91</v>
      </c>
      <c r="D9187" s="9">
        <v>500</v>
      </c>
    </row>
    <row r="9188" spans="1:4" x14ac:dyDescent="0.2">
      <c r="B9188" s="2" t="s">
        <v>87</v>
      </c>
      <c r="C9188" s="2" t="s">
        <v>88</v>
      </c>
      <c r="D9188" s="13">
        <v>562150</v>
      </c>
    </row>
    <row r="9189" spans="1:4" x14ac:dyDescent="0.2">
      <c r="B9189" s="2"/>
      <c r="C9189" s="5" t="s">
        <v>120</v>
      </c>
      <c r="D9189" s="9">
        <f>SUM(D9187:D9188)</f>
        <v>562650</v>
      </c>
    </row>
    <row r="9190" spans="1:4" x14ac:dyDescent="0.2">
      <c r="B9190" s="2"/>
      <c r="C9190" s="2"/>
    </row>
    <row r="9191" spans="1:4" x14ac:dyDescent="0.2">
      <c r="B9191" s="27" t="s">
        <v>231</v>
      </c>
      <c r="C9191" s="27"/>
      <c r="D9191" s="11">
        <f>+D9189</f>
        <v>562650</v>
      </c>
    </row>
    <row r="9193" spans="1:4" x14ac:dyDescent="0.2">
      <c r="B9193" s="2"/>
      <c r="C9193" s="2"/>
    </row>
    <row r="9194" spans="1:4" x14ac:dyDescent="0.2">
      <c r="A9194" s="10" t="s">
        <v>102</v>
      </c>
      <c r="B9194" s="2"/>
      <c r="C9194" s="2"/>
    </row>
    <row r="9196" spans="1:4" x14ac:dyDescent="0.2">
      <c r="B9196" s="1" t="s">
        <v>119</v>
      </c>
      <c r="C9196" s="1" t="s">
        <v>91</v>
      </c>
      <c r="D9196" s="9">
        <v>4000</v>
      </c>
    </row>
    <row r="9197" spans="1:4" x14ac:dyDescent="0.2">
      <c r="B9197" s="2" t="s">
        <v>87</v>
      </c>
      <c r="C9197" s="2" t="s">
        <v>88</v>
      </c>
      <c r="D9197" s="13">
        <v>2058370</v>
      </c>
    </row>
    <row r="9198" spans="1:4" x14ac:dyDescent="0.2">
      <c r="B9198" s="2"/>
      <c r="C9198" s="5" t="s">
        <v>120</v>
      </c>
      <c r="D9198" s="9">
        <f>SUM(D9196:D9197)</f>
        <v>2062370</v>
      </c>
    </row>
    <row r="9199" spans="1:4" x14ac:dyDescent="0.2">
      <c r="B9199" s="2"/>
      <c r="C9199" s="2"/>
    </row>
    <row r="9200" spans="1:4" x14ac:dyDescent="0.2">
      <c r="B9200" s="2" t="s">
        <v>3</v>
      </c>
      <c r="C9200" s="2" t="s">
        <v>4</v>
      </c>
      <c r="D9200" s="9">
        <v>184225</v>
      </c>
    </row>
    <row r="9201" spans="1:4" x14ac:dyDescent="0.2">
      <c r="B9201" s="2" t="s">
        <v>67</v>
      </c>
      <c r="C9201" s="2" t="s">
        <v>68</v>
      </c>
      <c r="D9201" s="13">
        <v>14164</v>
      </c>
    </row>
    <row r="9202" spans="1:4" x14ac:dyDescent="0.2">
      <c r="B9202" s="2"/>
      <c r="C9202" s="5" t="s">
        <v>121</v>
      </c>
      <c r="D9202" s="9">
        <f>SUM(D9200:D9201)</f>
        <v>198389</v>
      </c>
    </row>
    <row r="9203" spans="1:4" x14ac:dyDescent="0.2">
      <c r="B9203" s="2"/>
      <c r="C9203" s="2"/>
    </row>
    <row r="9204" spans="1:4" x14ac:dyDescent="0.2">
      <c r="B9204" s="27" t="s">
        <v>131</v>
      </c>
      <c r="C9204" s="27"/>
      <c r="D9204" s="11">
        <f>+D9202+D9198</f>
        <v>2260759</v>
      </c>
    </row>
    <row r="9206" spans="1:4" x14ac:dyDescent="0.2">
      <c r="B9206" s="2"/>
      <c r="C9206" s="2"/>
    </row>
    <row r="9207" spans="1:4" x14ac:dyDescent="0.2">
      <c r="A9207" s="10" t="s">
        <v>255</v>
      </c>
      <c r="B9207" s="2"/>
      <c r="C9207" s="2"/>
    </row>
    <row r="9209" spans="1:4" x14ac:dyDescent="0.2">
      <c r="B9209" s="1" t="s">
        <v>119</v>
      </c>
      <c r="C9209" s="1" t="s">
        <v>91</v>
      </c>
      <c r="D9209" s="9">
        <v>500</v>
      </c>
    </row>
    <row r="9210" spans="1:4" x14ac:dyDescent="0.2">
      <c r="B9210" s="2" t="s">
        <v>87</v>
      </c>
      <c r="C9210" s="2" t="s">
        <v>88</v>
      </c>
      <c r="D9210" s="13">
        <v>562200</v>
      </c>
    </row>
    <row r="9211" spans="1:4" x14ac:dyDescent="0.2">
      <c r="B9211" s="2"/>
      <c r="C9211" s="5" t="s">
        <v>120</v>
      </c>
      <c r="D9211" s="9">
        <f>SUM(D9209:D9210)</f>
        <v>562700</v>
      </c>
    </row>
    <row r="9212" spans="1:4" x14ac:dyDescent="0.2">
      <c r="B9212" s="2"/>
      <c r="C9212" s="2"/>
    </row>
    <row r="9213" spans="1:4" x14ac:dyDescent="0.2">
      <c r="B9213" s="27" t="s">
        <v>256</v>
      </c>
      <c r="C9213" s="27"/>
      <c r="D9213" s="11">
        <f>+D9211</f>
        <v>562700</v>
      </c>
    </row>
    <row r="9215" spans="1:4" x14ac:dyDescent="0.2">
      <c r="B9215" s="2"/>
      <c r="C9215" s="2"/>
    </row>
    <row r="9216" spans="1:4" x14ac:dyDescent="0.2">
      <c r="A9216" s="10" t="s">
        <v>161</v>
      </c>
      <c r="B9216" s="2"/>
      <c r="C9216" s="2"/>
    </row>
    <row r="9218" spans="1:4" x14ac:dyDescent="0.2">
      <c r="B9218" s="1" t="s">
        <v>119</v>
      </c>
      <c r="C9218" s="1" t="s">
        <v>91</v>
      </c>
      <c r="D9218" s="9">
        <v>500</v>
      </c>
    </row>
    <row r="9219" spans="1:4" x14ac:dyDescent="0.2">
      <c r="B9219" s="2" t="s">
        <v>87</v>
      </c>
      <c r="C9219" s="2" t="s">
        <v>88</v>
      </c>
      <c r="D9219" s="13">
        <v>352560</v>
      </c>
    </row>
    <row r="9220" spans="1:4" x14ac:dyDescent="0.2">
      <c r="B9220" s="2"/>
      <c r="C9220" s="5" t="s">
        <v>120</v>
      </c>
      <c r="D9220" s="9">
        <f>SUM(D9218:D9219)</f>
        <v>353060</v>
      </c>
    </row>
    <row r="9221" spans="1:4" x14ac:dyDescent="0.2">
      <c r="B9221" s="2"/>
      <c r="C9221" s="2"/>
    </row>
    <row r="9222" spans="1:4" x14ac:dyDescent="0.2">
      <c r="B9222" s="27" t="s">
        <v>162</v>
      </c>
      <c r="C9222" s="27"/>
      <c r="D9222" s="11">
        <f>+D9220</f>
        <v>353060</v>
      </c>
    </row>
    <row r="9224" spans="1:4" x14ac:dyDescent="0.2">
      <c r="B9224" s="2"/>
      <c r="C9224" s="2"/>
    </row>
    <row r="9225" spans="1:4" x14ac:dyDescent="0.2">
      <c r="A9225" s="10" t="s">
        <v>116</v>
      </c>
      <c r="B9225" s="2"/>
      <c r="C9225" s="2"/>
    </row>
    <row r="9227" spans="1:4" x14ac:dyDescent="0.2">
      <c r="B9227" s="2" t="s">
        <v>87</v>
      </c>
      <c r="C9227" s="2" t="s">
        <v>88</v>
      </c>
      <c r="D9227" s="13">
        <v>290</v>
      </c>
    </row>
    <row r="9228" spans="1:4" x14ac:dyDescent="0.2">
      <c r="B9228" s="2"/>
      <c r="C9228" s="5" t="s">
        <v>120</v>
      </c>
      <c r="D9228" s="9">
        <f>SUM(D9227:D9227)</f>
        <v>290</v>
      </c>
    </row>
    <row r="9229" spans="1:4" x14ac:dyDescent="0.2">
      <c r="B9229" s="2"/>
      <c r="C9229" s="2"/>
    </row>
    <row r="9230" spans="1:4" x14ac:dyDescent="0.2">
      <c r="B9230" s="27" t="s">
        <v>135</v>
      </c>
      <c r="C9230" s="27"/>
      <c r="D9230" s="11">
        <f>+D9228</f>
        <v>290</v>
      </c>
    </row>
    <row r="9233" spans="2:4" ht="16.5" thickBot="1" x14ac:dyDescent="0.3">
      <c r="B9233" s="31" t="s">
        <v>271</v>
      </c>
      <c r="C9233" s="31"/>
      <c r="D9233" s="6">
        <f>+D9093+D9102+D9111+D9120+D9129+D9138+D9146+D9155+D9164+D9182+D9191+D9204+D9213+D9222+D9230</f>
        <v>40962539</v>
      </c>
    </row>
    <row r="9234" spans="2:4" ht="16.5" thickTop="1" x14ac:dyDescent="0.25">
      <c r="B9234" s="26"/>
      <c r="C9234" s="26"/>
    </row>
    <row r="9236" spans="2:4" ht="21" thickBot="1" x14ac:dyDescent="0.35">
      <c r="B9236" s="32" t="s">
        <v>272</v>
      </c>
      <c r="C9236" s="32"/>
      <c r="D9236" s="16">
        <f>+D154+D270+D417+D456+D605+D660+D783+D942+D1017+D1160+D1462+D1572+D1698+D1814+D1919+D2044+D2170+D2410+D2626+D2728+D2837+D2945+D3058+D3169+D3283+D3405+D3514+D3726+D3822+D3919+D4042+D4149+D4256+D4372+D4484+D4598+D4704+D4819+D4929+D5040+D5150+D5255+D5365+D5474+D5570+D5678+D5783+D5891+D6002+D6108+D6221+D6333+D6445+D6547+D6661+D6768+D6884+D7328+D7472+D7570+D7612+D7637+D7683+D7713+D7789+D7849+D7892+D7978+D8018+D8042+D8092+D8239+D8265+D8316+D8433+D8546+D8691+D8705+D8739+D8775+D8833+D8876+D8919+D8942+D9082+D9233+D2290+D7649+D7750+D6997+D712+D1314+D3622+D8512+D7106+D1338+D8606+D8647+D8631+D8577+D7218+D7512+D7426+D2512</f>
        <v>672772241</v>
      </c>
    </row>
    <row r="9237" spans="2:4" ht="13.5" thickTop="1" x14ac:dyDescent="0.2"/>
    <row r="9238" spans="2:4" x14ac:dyDescent="0.2">
      <c r="B9238" s="2"/>
      <c r="C9238" s="2"/>
    </row>
    <row r="9239" spans="2:4" x14ac:dyDescent="0.2">
      <c r="D9239" s="9">
        <f>672772241-D9236</f>
        <v>0</v>
      </c>
    </row>
  </sheetData>
  <mergeCells count="833">
    <mergeCell ref="A7476:D7476"/>
    <mergeCell ref="B7490:C7490"/>
    <mergeCell ref="B7510:C7510"/>
    <mergeCell ref="B7512:C7512"/>
    <mergeCell ref="B7498:C7498"/>
    <mergeCell ref="B8617:C8617"/>
    <mergeCell ref="B8977:C8977"/>
    <mergeCell ref="B5824:C5824"/>
    <mergeCell ref="B6530:C6530"/>
    <mergeCell ref="B7151:C7151"/>
    <mergeCell ref="B7261:C7261"/>
    <mergeCell ref="B7311:C7311"/>
    <mergeCell ref="A7332:D7332"/>
    <mergeCell ref="B7348:C7348"/>
    <mergeCell ref="B7362:C7362"/>
    <mergeCell ref="B7370:C7370"/>
    <mergeCell ref="B2512:C2512"/>
    <mergeCell ref="B3662:C3662"/>
    <mergeCell ref="B3970:C3970"/>
    <mergeCell ref="B4304:C4304"/>
    <mergeCell ref="B4420:C4420"/>
    <mergeCell ref="B4640:C4640"/>
    <mergeCell ref="B4750:C4750"/>
    <mergeCell ref="B4976:C4976"/>
    <mergeCell ref="B5084:C5084"/>
    <mergeCell ref="B8015:C8015"/>
    <mergeCell ref="B7953:C7953"/>
    <mergeCell ref="A8550:D8550"/>
    <mergeCell ref="B8557:C8557"/>
    <mergeCell ref="B8577:C8577"/>
    <mergeCell ref="A8610:D8610"/>
    <mergeCell ref="B8631:C8631"/>
    <mergeCell ref="A8021:D8021"/>
    <mergeCell ref="A8045:D8045"/>
    <mergeCell ref="B8055:C8055"/>
    <mergeCell ref="B8090:C8090"/>
    <mergeCell ref="B8092:C8092"/>
    <mergeCell ref="B8039:C8039"/>
    <mergeCell ref="B8042:C8042"/>
    <mergeCell ref="A7981:D7981"/>
    <mergeCell ref="B8018:C8018"/>
    <mergeCell ref="B8007:C8007"/>
    <mergeCell ref="B8300:C8300"/>
    <mergeCell ref="B8316:C8316"/>
    <mergeCell ref="B8629:C8629"/>
    <mergeCell ref="B8361:C8361"/>
    <mergeCell ref="B8407:C8407"/>
    <mergeCell ref="B8123:C8123"/>
    <mergeCell ref="B6932:C6932"/>
    <mergeCell ref="B7042:C7042"/>
    <mergeCell ref="B7089:C7089"/>
    <mergeCell ref="A7895:D7895"/>
    <mergeCell ref="B7912:C7912"/>
    <mergeCell ref="B7924:C7924"/>
    <mergeCell ref="B7937:C7937"/>
    <mergeCell ref="B7020:C7020"/>
    <mergeCell ref="B7034:C7034"/>
    <mergeCell ref="B7201:C7201"/>
    <mergeCell ref="A7222:D7222"/>
    <mergeCell ref="B7238:C7238"/>
    <mergeCell ref="B7253:C7253"/>
    <mergeCell ref="B7275:C7275"/>
    <mergeCell ref="B7292:C7292"/>
    <mergeCell ref="B7303:C7303"/>
    <mergeCell ref="B7326:C7326"/>
    <mergeCell ref="B7328:C7328"/>
    <mergeCell ref="B7384:C7384"/>
    <mergeCell ref="B7401:C7401"/>
    <mergeCell ref="B7412:C7412"/>
    <mergeCell ref="B7424:C7424"/>
    <mergeCell ref="B7426:C7426"/>
    <mergeCell ref="B7945:C7945"/>
    <mergeCell ref="B7976:C7976"/>
    <mergeCell ref="B7978:C7978"/>
    <mergeCell ref="B7053:C7053"/>
    <mergeCell ref="B7070:C7070"/>
    <mergeCell ref="B7081:C7081"/>
    <mergeCell ref="A7110:D7110"/>
    <mergeCell ref="B7129:C7129"/>
    <mergeCell ref="B7143:C7143"/>
    <mergeCell ref="B7165:C7165"/>
    <mergeCell ref="B7182:C7182"/>
    <mergeCell ref="A7430:D7430"/>
    <mergeCell ref="B7723:C7723"/>
    <mergeCell ref="B7748:C7748"/>
    <mergeCell ref="B7849:C7849"/>
    <mergeCell ref="B7892:C7892"/>
    <mergeCell ref="B7787:C7787"/>
    <mergeCell ref="B7847:C7847"/>
    <mergeCell ref="B7865:C7865"/>
    <mergeCell ref="B7890:C7890"/>
    <mergeCell ref="A7852:D7852"/>
    <mergeCell ref="B7567:C7567"/>
    <mergeCell ref="B7681:C7681"/>
    <mergeCell ref="A7716:D7716"/>
    <mergeCell ref="B5676:C5676"/>
    <mergeCell ref="B5781:C5781"/>
    <mergeCell ref="B3622:C3622"/>
    <mergeCell ref="B6808:C6808"/>
    <mergeCell ref="B6997:C6997"/>
    <mergeCell ref="B7609:C7609"/>
    <mergeCell ref="A6887:D6887"/>
    <mergeCell ref="B6908:C6908"/>
    <mergeCell ref="B6924:C6924"/>
    <mergeCell ref="B6943:C6943"/>
    <mergeCell ref="B6960:C6960"/>
    <mergeCell ref="B6980:C6980"/>
    <mergeCell ref="B7472:C7472"/>
    <mergeCell ref="B7570:C7570"/>
    <mergeCell ref="A7574:D7574"/>
    <mergeCell ref="B7534:C7534"/>
    <mergeCell ref="B7601:C7601"/>
    <mergeCell ref="B6848:C6848"/>
    <mergeCell ref="B6859:C6859"/>
    <mergeCell ref="B7559:C7559"/>
    <mergeCell ref="B7551:C7551"/>
    <mergeCell ref="B7462:C7462"/>
    <mergeCell ref="B7470:C7470"/>
    <mergeCell ref="B6819:C6819"/>
    <mergeCell ref="B3586:C3586"/>
    <mergeCell ref="B417:C417"/>
    <mergeCell ref="B456:C456"/>
    <mergeCell ref="A420:D420"/>
    <mergeCell ref="A459:D459"/>
    <mergeCell ref="B501:C501"/>
    <mergeCell ref="B453:C453"/>
    <mergeCell ref="B546:C546"/>
    <mergeCell ref="B527:C527"/>
    <mergeCell ref="B641:C641"/>
    <mergeCell ref="B660:C660"/>
    <mergeCell ref="B557:C557"/>
    <mergeCell ref="B829:C829"/>
    <mergeCell ref="B1445:C1445"/>
    <mergeCell ref="B1156:C1156"/>
    <mergeCell ref="B1415:C1415"/>
    <mergeCell ref="B738:C738"/>
    <mergeCell ref="B1060:C1060"/>
    <mergeCell ref="B1192:C1192"/>
    <mergeCell ref="B1327:C1327"/>
    <mergeCell ref="B683:C683"/>
    <mergeCell ref="B696:C696"/>
    <mergeCell ref="B708:C708"/>
    <mergeCell ref="B712:C712"/>
    <mergeCell ref="B227:C227"/>
    <mergeCell ref="A3517:D3517"/>
    <mergeCell ref="B3533:C3533"/>
    <mergeCell ref="B3547:C3547"/>
    <mergeCell ref="B3569:C3569"/>
    <mergeCell ref="B746:C746"/>
    <mergeCell ref="B860:C860"/>
    <mergeCell ref="B783:C783"/>
    <mergeCell ref="B942:C942"/>
    <mergeCell ref="B1017:C1017"/>
    <mergeCell ref="B976:C976"/>
    <mergeCell ref="B1042:C1042"/>
    <mergeCell ref="B967:C967"/>
    <mergeCell ref="B990:C990"/>
    <mergeCell ref="B840:C840"/>
    <mergeCell ref="B1360:C1360"/>
    <mergeCell ref="B1102:C1102"/>
    <mergeCell ref="B1399:C1399"/>
    <mergeCell ref="B1141:C1141"/>
    <mergeCell ref="B1160:C1160"/>
    <mergeCell ref="B1426:C1426"/>
    <mergeCell ref="B763:C763"/>
    <mergeCell ref="B812:C812"/>
    <mergeCell ref="A786:D786"/>
    <mergeCell ref="B3597:C3597"/>
    <mergeCell ref="B3620:C3620"/>
    <mergeCell ref="B7104:C7104"/>
    <mergeCell ref="B7106:C7106"/>
    <mergeCell ref="B7542:C7542"/>
    <mergeCell ref="B7193:C7193"/>
    <mergeCell ref="B7216:C7216"/>
    <mergeCell ref="B7218:C7218"/>
    <mergeCell ref="B6266:C6266"/>
    <mergeCell ref="B6378:C6378"/>
    <mergeCell ref="B6595:C6595"/>
    <mergeCell ref="B6743:C6743"/>
    <mergeCell ref="B6766:C6766"/>
    <mergeCell ref="B6768:C6768"/>
    <mergeCell ref="B6971:C6971"/>
    <mergeCell ref="B6995:C6995"/>
    <mergeCell ref="B6831:C6831"/>
    <mergeCell ref="B6882:C6882"/>
    <mergeCell ref="B6884:C6884"/>
    <mergeCell ref="B6867:C6867"/>
    <mergeCell ref="A7516:D7516"/>
    <mergeCell ref="B5474:C5474"/>
    <mergeCell ref="B5570:C5570"/>
    <mergeCell ref="B4764:C4764"/>
    <mergeCell ref="B31:C31"/>
    <mergeCell ref="B154:C154"/>
    <mergeCell ref="A157:D157"/>
    <mergeCell ref="B177:C177"/>
    <mergeCell ref="A1020:D1020"/>
    <mergeCell ref="B219:C219"/>
    <mergeCell ref="B356:C356"/>
    <mergeCell ref="B1005:C1005"/>
    <mergeCell ref="B657:C657"/>
    <mergeCell ref="A715:D715"/>
    <mergeCell ref="B238:C238"/>
    <mergeCell ref="B367:C367"/>
    <mergeCell ref="A945:D945"/>
    <mergeCell ref="B629:C629"/>
    <mergeCell ref="B880:C880"/>
    <mergeCell ref="B781:C781"/>
    <mergeCell ref="B1014:C1014"/>
    <mergeCell ref="A608:D608"/>
    <mergeCell ref="B940:C940"/>
    <mergeCell ref="B924:C924"/>
    <mergeCell ref="B894:C894"/>
    <mergeCell ref="B649:C649"/>
    <mergeCell ref="A663:D663"/>
    <mergeCell ref="B59:C59"/>
    <mergeCell ref="B8969:C8969"/>
    <mergeCell ref="B8985:C8985"/>
    <mergeCell ref="B9012:C9012"/>
    <mergeCell ref="A8945:D8945"/>
    <mergeCell ref="B8961:C8961"/>
    <mergeCell ref="B8996:C8996"/>
    <mergeCell ref="B8689:C8689"/>
    <mergeCell ref="B8433:C8433"/>
    <mergeCell ref="B8431:C8431"/>
    <mergeCell ref="A8651:D8651"/>
    <mergeCell ref="B8876:C8876"/>
    <mergeCell ref="B8919:C8919"/>
    <mergeCell ref="B8942:C8942"/>
    <mergeCell ref="A8779:D8779"/>
    <mergeCell ref="B8703:C8703"/>
    <mergeCell ref="B8833:C8833"/>
    <mergeCell ref="B8940:C8940"/>
    <mergeCell ref="A8778:D8778"/>
    <mergeCell ref="B8739:C8739"/>
    <mergeCell ref="B8765:C8765"/>
    <mergeCell ref="B9004:C9004"/>
    <mergeCell ref="B8645:C8645"/>
    <mergeCell ref="B8647:C8647"/>
    <mergeCell ref="B8574:C8574"/>
    <mergeCell ref="B8775:C8775"/>
    <mergeCell ref="B8817:C8817"/>
    <mergeCell ref="A8437:D8437"/>
    <mergeCell ref="A8922:D8922"/>
    <mergeCell ref="A8879:D8879"/>
    <mergeCell ref="A8742:D8742"/>
    <mergeCell ref="B8773:C8773"/>
    <mergeCell ref="B8831:C8831"/>
    <mergeCell ref="B8874:C8874"/>
    <mergeCell ref="A8836:D8836"/>
    <mergeCell ref="A8695:D8695"/>
    <mergeCell ref="B8705:C8705"/>
    <mergeCell ref="B8737:C8737"/>
    <mergeCell ref="B8691:C8691"/>
    <mergeCell ref="A8709:D8709"/>
    <mergeCell ref="B8512:C8512"/>
    <mergeCell ref="B8543:C8543"/>
    <mergeCell ref="B8546:C8546"/>
    <mergeCell ref="B8606:C8606"/>
    <mergeCell ref="B8603:C8603"/>
    <mergeCell ref="A8581:D8581"/>
    <mergeCell ref="A8635:D8635"/>
    <mergeCell ref="B8917:C8917"/>
    <mergeCell ref="A8242:D8242"/>
    <mergeCell ref="A8268:D8268"/>
    <mergeCell ref="A8319:D8319"/>
    <mergeCell ref="B8220:C8220"/>
    <mergeCell ref="B8345:C8345"/>
    <mergeCell ref="B8379:C8379"/>
    <mergeCell ref="B8670:C8670"/>
    <mergeCell ref="B8423:C8423"/>
    <mergeCell ref="B8275:C8275"/>
    <mergeCell ref="B8314:C8314"/>
    <mergeCell ref="B8399:C8399"/>
    <mergeCell ref="B8415:C8415"/>
    <mergeCell ref="B8239:C8239"/>
    <mergeCell ref="B8237:C8237"/>
    <mergeCell ref="B8263:C8263"/>
    <mergeCell ref="B8265:C8265"/>
    <mergeCell ref="B8501:C8501"/>
    <mergeCell ref="B8478:C8478"/>
    <mergeCell ref="B8444:C8444"/>
    <mergeCell ref="B8452:C8452"/>
    <mergeCell ref="B8509:C8509"/>
    <mergeCell ref="A8515:D8515"/>
    <mergeCell ref="B8522:C8522"/>
    <mergeCell ref="B8168:C8168"/>
    <mergeCell ref="B8184:C8184"/>
    <mergeCell ref="B8176:C8176"/>
    <mergeCell ref="B8206:C8206"/>
    <mergeCell ref="B8138:C8138"/>
    <mergeCell ref="B7820:C7820"/>
    <mergeCell ref="B7612:C7612"/>
    <mergeCell ref="B7637:C7637"/>
    <mergeCell ref="A7686:D7686"/>
    <mergeCell ref="A7792:D7792"/>
    <mergeCell ref="A7753:D7753"/>
    <mergeCell ref="B7683:C7683"/>
    <mergeCell ref="B7750:C7750"/>
    <mergeCell ref="B7711:C7711"/>
    <mergeCell ref="A7615:D7615"/>
    <mergeCell ref="B7713:C7713"/>
    <mergeCell ref="B7789:C7789"/>
    <mergeCell ref="A7652:D7652"/>
    <mergeCell ref="B7649:C7649"/>
    <mergeCell ref="B7647:C7647"/>
    <mergeCell ref="B7634:C7634"/>
    <mergeCell ref="B7659:C7659"/>
    <mergeCell ref="B7779:C7779"/>
    <mergeCell ref="A8095:D8095"/>
    <mergeCell ref="B5977:C5977"/>
    <mergeCell ref="B5910:C5910"/>
    <mergeCell ref="A5894:D5894"/>
    <mergeCell ref="B6000:C6000"/>
    <mergeCell ref="B6026:C6026"/>
    <mergeCell ref="B6356:C6356"/>
    <mergeCell ref="B6572:C6572"/>
    <mergeCell ref="B6221:C6221"/>
    <mergeCell ref="B6333:C6333"/>
    <mergeCell ref="B6091:C6091"/>
    <mergeCell ref="B6445:C6445"/>
    <mergeCell ref="B6316:C6316"/>
    <mergeCell ref="B6428:C6428"/>
    <mergeCell ref="A6550:D6550"/>
    <mergeCell ref="B6297:C6297"/>
    <mergeCell ref="B6409:C6409"/>
    <mergeCell ref="B6511:C6511"/>
    <mergeCell ref="A6448:D6448"/>
    <mergeCell ref="B6469:C6469"/>
    <mergeCell ref="B6483:C6483"/>
    <mergeCell ref="B6494:C6494"/>
    <mergeCell ref="B6522:C6522"/>
    <mergeCell ref="B6545:C6545"/>
    <mergeCell ref="B6547:C6547"/>
    <mergeCell ref="B5766:C5766"/>
    <mergeCell ref="B6308:C6308"/>
    <mergeCell ref="B6420:C6420"/>
    <mergeCell ref="B5661:C5661"/>
    <mergeCell ref="B5534:C5534"/>
    <mergeCell ref="B5802:C5802"/>
    <mergeCell ref="A5786:D5786"/>
    <mergeCell ref="B5816:C5816"/>
    <mergeCell ref="B5874:C5874"/>
    <mergeCell ref="B5838:C5838"/>
    <mergeCell ref="B5758:C5758"/>
    <mergeCell ref="B5866:C5866"/>
    <mergeCell ref="B5678:C5678"/>
    <mergeCell ref="B5553:C5553"/>
    <mergeCell ref="B5966:C5966"/>
    <mergeCell ref="B5625:C5625"/>
    <mergeCell ref="A6336:D6336"/>
    <mergeCell ref="B6258:C6258"/>
    <mergeCell ref="B6040:C6040"/>
    <mergeCell ref="B6370:C6370"/>
    <mergeCell ref="B5985:C5985"/>
    <mergeCell ref="B6133:C6133"/>
    <mergeCell ref="A6006:D6006"/>
    <mergeCell ref="B6148:C6148"/>
    <mergeCell ref="B5202:C5202"/>
    <mergeCell ref="A5153:D5153"/>
    <mergeCell ref="B5023:C5023"/>
    <mergeCell ref="A4822:D4822"/>
    <mergeCell ref="B4817:C4817"/>
    <mergeCell ref="B4927:C4927"/>
    <mergeCell ref="B5038:C5038"/>
    <mergeCell ref="B5148:C5148"/>
    <mergeCell ref="B5169:C5169"/>
    <mergeCell ref="B4819:C4819"/>
    <mergeCell ref="B4929:C4929"/>
    <mergeCell ref="B5040:C5040"/>
    <mergeCell ref="B5150:C5150"/>
    <mergeCell ref="B4865:C4865"/>
    <mergeCell ref="B5191:C5191"/>
    <mergeCell ref="A5043:D5043"/>
    <mergeCell ref="A4932:D4932"/>
    <mergeCell ref="B4876:C4876"/>
    <mergeCell ref="B4987:C4987"/>
    <mergeCell ref="B5098:C5098"/>
    <mergeCell ref="B5457:C5457"/>
    <mergeCell ref="B5253:C5253"/>
    <mergeCell ref="B5348:C5348"/>
    <mergeCell ref="B5438:C5438"/>
    <mergeCell ref="B5399:C5399"/>
    <mergeCell ref="B5365:C5365"/>
    <mergeCell ref="B5363:C5363"/>
    <mergeCell ref="B5219:C5219"/>
    <mergeCell ref="B5329:C5329"/>
    <mergeCell ref="B5255:C5255"/>
    <mergeCell ref="B5298:C5298"/>
    <mergeCell ref="B5407:C5407"/>
    <mergeCell ref="B5517:C5517"/>
    <mergeCell ref="B4679:C4679"/>
    <mergeCell ref="B4793:C4793"/>
    <mergeCell ref="B4904:C4904"/>
    <mergeCell ref="B5015:C5015"/>
    <mergeCell ref="B5126:C5126"/>
    <mergeCell ref="B5642:C5642"/>
    <mergeCell ref="B5747:C5747"/>
    <mergeCell ref="B5230:C5230"/>
    <mergeCell ref="B5340:C5340"/>
    <mergeCell ref="B5449:C5449"/>
    <mergeCell ref="B5545:C5545"/>
    <mergeCell ref="B5275:C5275"/>
    <mergeCell ref="B5385:C5385"/>
    <mergeCell ref="B5421:C5421"/>
    <mergeCell ref="A5681:D5681"/>
    <mergeCell ref="B5730:C5730"/>
    <mergeCell ref="B5696:C5696"/>
    <mergeCell ref="B4687:C4687"/>
    <mergeCell ref="B4801:C4801"/>
    <mergeCell ref="B4912:C4912"/>
    <mergeCell ref="B5134:C5134"/>
    <mergeCell ref="B5238:C5238"/>
    <mergeCell ref="B4702:C4702"/>
    <mergeCell ref="B6280:C6280"/>
    <mergeCell ref="B6392:C6392"/>
    <mergeCell ref="B6607:C6607"/>
    <mergeCell ref="B7454:C7454"/>
    <mergeCell ref="B6055:C6055"/>
    <mergeCell ref="B6443:C6443"/>
    <mergeCell ref="B6659:C6659"/>
    <mergeCell ref="B6002:C6002"/>
    <mergeCell ref="B6108:C6108"/>
    <mergeCell ref="B6636:C6636"/>
    <mergeCell ref="B6072:C6072"/>
    <mergeCell ref="B6587:C6587"/>
    <mergeCell ref="B6625:C6625"/>
    <mergeCell ref="B6732:C6732"/>
    <mergeCell ref="B6644:C6644"/>
    <mergeCell ref="B6716:C6716"/>
    <mergeCell ref="B6683:C6683"/>
    <mergeCell ref="B6705:C6705"/>
    <mergeCell ref="A6664:D6664"/>
    <mergeCell ref="B6661:C6661"/>
    <mergeCell ref="B6697:C6697"/>
    <mergeCell ref="B6331:C6331"/>
    <mergeCell ref="A7001:D7001"/>
    <mergeCell ref="B6793:C6793"/>
    <mergeCell ref="B4668:C4668"/>
    <mergeCell ref="B4782:C4782"/>
    <mergeCell ref="B4893:C4893"/>
    <mergeCell ref="B5004:C5004"/>
    <mergeCell ref="B5115:C5115"/>
    <mergeCell ref="B5891:C5891"/>
    <mergeCell ref="B7446:C7446"/>
    <mergeCell ref="B7526:C7526"/>
    <mergeCell ref="B4632:C4632"/>
    <mergeCell ref="B4742:C4742"/>
    <mergeCell ref="B4857:C4857"/>
    <mergeCell ref="B4968:C4968"/>
    <mergeCell ref="B5076:C5076"/>
    <mergeCell ref="B5183:C5183"/>
    <mergeCell ref="B6244:C6244"/>
    <mergeCell ref="B6168:C6168"/>
    <mergeCell ref="B6185:C6185"/>
    <mergeCell ref="B6083:C6083"/>
    <mergeCell ref="B6196:C6196"/>
    <mergeCell ref="A6225:D6225"/>
    <mergeCell ref="B6204:C6204"/>
    <mergeCell ref="B6106:C6106"/>
    <mergeCell ref="B6219:C6219"/>
    <mergeCell ref="A6111:D6111"/>
    <mergeCell ref="B4728:C4728"/>
    <mergeCell ref="B4841:C4841"/>
    <mergeCell ref="B4953:C4953"/>
    <mergeCell ref="B5062:C5062"/>
    <mergeCell ref="B5926:C5926"/>
    <mergeCell ref="B5949:C5949"/>
    <mergeCell ref="B5855:C5855"/>
    <mergeCell ref="B5653:C5653"/>
    <mergeCell ref="B4704:C4704"/>
    <mergeCell ref="A5258:D5258"/>
    <mergeCell ref="A5369:D5369"/>
    <mergeCell ref="A5477:D5477"/>
    <mergeCell ref="A5573:D5573"/>
    <mergeCell ref="B5290:C5290"/>
    <mergeCell ref="B5506:C5506"/>
    <mergeCell ref="B5312:C5312"/>
    <mergeCell ref="B5472:C5472"/>
    <mergeCell ref="B5492:C5492"/>
    <mergeCell ref="B5568:C5568"/>
    <mergeCell ref="B5592:C5592"/>
    <mergeCell ref="B5606:C5606"/>
    <mergeCell ref="B5889:C5889"/>
    <mergeCell ref="B5783:C5783"/>
    <mergeCell ref="B5711:C5711"/>
    <mergeCell ref="B4594:C4594"/>
    <mergeCell ref="B4598:C4598"/>
    <mergeCell ref="A4602:D4602"/>
    <mergeCell ref="B4651:C4651"/>
    <mergeCell ref="B3840:C3840"/>
    <mergeCell ref="B4579:C4579"/>
    <mergeCell ref="B4369:C4369"/>
    <mergeCell ref="B4482:C4482"/>
    <mergeCell ref="B4571:C4571"/>
    <mergeCell ref="B4560:C4560"/>
    <mergeCell ref="B4543:C4543"/>
    <mergeCell ref="B4520:C4520"/>
    <mergeCell ref="B4467:C4467"/>
    <mergeCell ref="A4259:D4259"/>
    <mergeCell ref="B4221:C4221"/>
    <mergeCell ref="B4448:C4448"/>
    <mergeCell ref="B4409:C4409"/>
    <mergeCell ref="B4354:C4354"/>
    <mergeCell ref="B4335:C4335"/>
    <mergeCell ref="B4618:C4618"/>
    <mergeCell ref="A4487:D4487"/>
    <mergeCell ref="B3946:C3946"/>
    <mergeCell ref="B4040:C4040"/>
    <mergeCell ref="B4484:C4484"/>
    <mergeCell ref="B3962:C3962"/>
    <mergeCell ref="B4078:C4078"/>
    <mergeCell ref="B4459:C4459"/>
    <mergeCell ref="A4152:D4152"/>
    <mergeCell ref="B4395:C4395"/>
    <mergeCell ref="B4188:C4188"/>
    <mergeCell ref="B4296:C4296"/>
    <mergeCell ref="B4025:C4025"/>
    <mergeCell ref="B3673:C3673"/>
    <mergeCell ref="A4375:D4375"/>
    <mergeCell ref="B4114:C4114"/>
    <mergeCell ref="A4045:D4045"/>
    <mergeCell ref="B4431:C4431"/>
    <mergeCell ref="B3988:C3988"/>
    <mergeCell ref="B4346:C4346"/>
    <mergeCell ref="B4204:C4204"/>
    <mergeCell ref="B4372:C4372"/>
    <mergeCell ref="B3690:C3690"/>
    <mergeCell ref="B3793:C3793"/>
    <mergeCell ref="B3701:C3701"/>
    <mergeCell ref="B3804:C3804"/>
    <mergeCell ref="A3729:D3729"/>
    <mergeCell ref="B3776:C3776"/>
    <mergeCell ref="A3922:D3922"/>
    <mergeCell ref="B3865:C3865"/>
    <mergeCell ref="B4042:C4042"/>
    <mergeCell ref="B3902:C3902"/>
    <mergeCell ref="B3919:C3919"/>
    <mergeCell ref="B4174:C4174"/>
    <mergeCell ref="B3762:C3762"/>
    <mergeCell ref="B3854:C3854"/>
    <mergeCell ref="A4:D4"/>
    <mergeCell ref="B48:C48"/>
    <mergeCell ref="B74:C74"/>
    <mergeCell ref="B93:C93"/>
    <mergeCell ref="B299:C299"/>
    <mergeCell ref="B486:C486"/>
    <mergeCell ref="B149:C149"/>
    <mergeCell ref="B318:C318"/>
    <mergeCell ref="B430:C430"/>
    <mergeCell ref="B270:C270"/>
    <mergeCell ref="B104:C104"/>
    <mergeCell ref="B134:C134"/>
    <mergeCell ref="B267:C267"/>
    <mergeCell ref="B413:C413"/>
    <mergeCell ref="B337:C337"/>
    <mergeCell ref="B397:C397"/>
    <mergeCell ref="A5:D5"/>
    <mergeCell ref="B192:C192"/>
    <mergeCell ref="B203:C203"/>
    <mergeCell ref="B441:C441"/>
    <mergeCell ref="A460:D460"/>
    <mergeCell ref="A273:D273"/>
    <mergeCell ref="A274:D274"/>
    <mergeCell ref="B252:C252"/>
    <mergeCell ref="B1083:C1083"/>
    <mergeCell ref="B585:C585"/>
    <mergeCell ref="B601:C601"/>
    <mergeCell ref="B605:C605"/>
    <mergeCell ref="A1465:D1465"/>
    <mergeCell ref="B1068:C1068"/>
    <mergeCell ref="B1536:C1536"/>
    <mergeCell ref="B1696:C1696"/>
    <mergeCell ref="B1485:C1485"/>
    <mergeCell ref="B1649:C1649"/>
    <mergeCell ref="B1499:C1499"/>
    <mergeCell ref="B1113:C1113"/>
    <mergeCell ref="B1375:C1375"/>
    <mergeCell ref="B1462:C1462"/>
    <mergeCell ref="A1341:D1341"/>
    <mergeCell ref="B1213:C1213"/>
    <mergeCell ref="B1224:C1224"/>
    <mergeCell ref="B1241:C1241"/>
    <mergeCell ref="B1260:C1260"/>
    <mergeCell ref="B1271:C1271"/>
    <mergeCell ref="B1296:C1296"/>
    <mergeCell ref="B1311:C1311"/>
    <mergeCell ref="B1314:C1314"/>
    <mergeCell ref="A1163:D1163"/>
    <mergeCell ref="B1460:C1460"/>
    <mergeCell ref="B1507:C1507"/>
    <mergeCell ref="B1519:C1519"/>
    <mergeCell ref="B1338:C1338"/>
    <mergeCell ref="B1547:C1547"/>
    <mergeCell ref="B1660:C1660"/>
    <mergeCell ref="B1812:C1812"/>
    <mergeCell ref="B1717:C1717"/>
    <mergeCell ref="A1701:D1701"/>
    <mergeCell ref="B1594:C1594"/>
    <mergeCell ref="B1771:C1771"/>
    <mergeCell ref="B1555:C1555"/>
    <mergeCell ref="B1617:C1617"/>
    <mergeCell ref="B1782:C1782"/>
    <mergeCell ref="A1575:D1575"/>
    <mergeCell ref="B1570:C1570"/>
    <mergeCell ref="B1386:C1386"/>
    <mergeCell ref="B1866:C1866"/>
    <mergeCell ref="B1894:C1894"/>
    <mergeCell ref="B1967:C1967"/>
    <mergeCell ref="B1572:C1572"/>
    <mergeCell ref="B1698:C1698"/>
    <mergeCell ref="B1814:C1814"/>
    <mergeCell ref="B1681:C1681"/>
    <mergeCell ref="B1797:C1797"/>
    <mergeCell ref="B2008:C2008"/>
    <mergeCell ref="B1855:C1855"/>
    <mergeCell ref="A1817:D1817"/>
    <mergeCell ref="B1755:C1755"/>
    <mergeCell ref="B1609:C1609"/>
    <mergeCell ref="B1732:C1732"/>
    <mergeCell ref="B1847:C1847"/>
    <mergeCell ref="B2028:C2028"/>
    <mergeCell ref="B2044:C2044"/>
    <mergeCell ref="B2042:C2042"/>
    <mergeCell ref="B2122:C2122"/>
    <mergeCell ref="A2048:D2048"/>
    <mergeCell ref="B1902:C1902"/>
    <mergeCell ref="B1883:C1883"/>
    <mergeCell ref="B2153:C2153"/>
    <mergeCell ref="B2290:C2290"/>
    <mergeCell ref="A2174:D2174"/>
    <mergeCell ref="B2288:C2288"/>
    <mergeCell ref="B2065:C2065"/>
    <mergeCell ref="B2133:C2133"/>
    <mergeCell ref="B2081:C2081"/>
    <mergeCell ref="B2089:C2089"/>
    <mergeCell ref="B2216:C2216"/>
    <mergeCell ref="B3447:C3447"/>
    <mergeCell ref="B3405:C3405"/>
    <mergeCell ref="B3228:C3228"/>
    <mergeCell ref="B3350:C3350"/>
    <mergeCell ref="B3096:C3096"/>
    <mergeCell ref="B3054:C3054"/>
    <mergeCell ref="B3058:C3058"/>
    <mergeCell ref="B3279:C3279"/>
    <mergeCell ref="B2878:C2878"/>
    <mergeCell ref="B3214:C3214"/>
    <mergeCell ref="B3264:C3264"/>
    <mergeCell ref="B3206:C3206"/>
    <mergeCell ref="B3192:C3192"/>
    <mergeCell ref="B3133:C3133"/>
    <mergeCell ref="B2985:C2985"/>
    <mergeCell ref="B3039:C3039"/>
    <mergeCell ref="A3173:D3173"/>
    <mergeCell ref="B2273:C2273"/>
    <mergeCell ref="A2629:D2629"/>
    <mergeCell ref="B2728:C2728"/>
    <mergeCell ref="B2626:C2626"/>
    <mergeCell ref="B2572:C2572"/>
    <mergeCell ref="B2711:C2711"/>
    <mergeCell ref="B2801:C2801"/>
    <mergeCell ref="B2549:C2549"/>
    <mergeCell ref="B2106:C2106"/>
    <mergeCell ref="B2256:C2256"/>
    <mergeCell ref="B2589:C2589"/>
    <mergeCell ref="B2535:C2535"/>
    <mergeCell ref="B2623:C2623"/>
    <mergeCell ref="B2600:C2600"/>
    <mergeCell ref="B2336:C2336"/>
    <mergeCell ref="A2414:D2414"/>
    <mergeCell ref="B2433:C2433"/>
    <mergeCell ref="B2448:C2448"/>
    <mergeCell ref="B2456:C2456"/>
    <mergeCell ref="B2470:C2470"/>
    <mergeCell ref="B2487:C2487"/>
    <mergeCell ref="B2498:C2498"/>
    <mergeCell ref="B2510:C2510"/>
    <mergeCell ref="B3335:C3335"/>
    <mergeCell ref="A2840:D2840"/>
    <mergeCell ref="B2812:C2812"/>
    <mergeCell ref="B2820:C2820"/>
    <mergeCell ref="B2856:C2856"/>
    <mergeCell ref="B2892:C2892"/>
    <mergeCell ref="B2837:C2837"/>
    <mergeCell ref="A3061:D3061"/>
    <mergeCell ref="B3031:C3031"/>
    <mergeCell ref="B3167:C3167"/>
    <mergeCell ref="B3152:C3152"/>
    <mergeCell ref="B3116:C3116"/>
    <mergeCell ref="B2928:C2928"/>
    <mergeCell ref="B2770:C2770"/>
    <mergeCell ref="B1959:C1959"/>
    <mergeCell ref="B2784:C2784"/>
    <mergeCell ref="B1632:C1632"/>
    <mergeCell ref="B1917:C1917"/>
    <mergeCell ref="B1997:C1997"/>
    <mergeCell ref="B1981:C1981"/>
    <mergeCell ref="A2516:D2516"/>
    <mergeCell ref="B2191:C2191"/>
    <mergeCell ref="B1833:C1833"/>
    <mergeCell ref="A1922:D1922"/>
    <mergeCell ref="B1919:C1919"/>
    <mergeCell ref="B2168:C2168"/>
    <mergeCell ref="B2170:C2170"/>
    <mergeCell ref="B2692:C2692"/>
    <mergeCell ref="B2703:C2703"/>
    <mergeCell ref="B2762:C2762"/>
    <mergeCell ref="B2747:C2747"/>
    <mergeCell ref="B2608:C2608"/>
    <mergeCell ref="B1943:C1943"/>
    <mergeCell ref="B2647:C2647"/>
    <mergeCell ref="A2731:D2731"/>
    <mergeCell ref="B2725:C2725"/>
    <mergeCell ref="B2557:C2557"/>
    <mergeCell ref="B9021:C9021"/>
    <mergeCell ref="A7640:D7640"/>
    <mergeCell ref="B3489:C3489"/>
    <mergeCell ref="B3461:C3461"/>
    <mergeCell ref="B3640:C3640"/>
    <mergeCell ref="B3748:C3748"/>
    <mergeCell ref="B3082:C3082"/>
    <mergeCell ref="B3256:C3256"/>
    <mergeCell ref="A3286:D3286"/>
    <mergeCell ref="B3245:C3245"/>
    <mergeCell ref="B3369:C3369"/>
    <mergeCell ref="B3709:C3709"/>
    <mergeCell ref="B3726:C3726"/>
    <mergeCell ref="B3724:C3724"/>
    <mergeCell ref="B3819:C3819"/>
    <mergeCell ref="B3917:C3917"/>
    <mergeCell ref="B3822:C3822"/>
    <mergeCell ref="B3144:C3144"/>
    <mergeCell ref="B3403:C3403"/>
    <mergeCell ref="B3310:C3310"/>
    <mergeCell ref="B6751:C6751"/>
    <mergeCell ref="A6771:D6771"/>
    <mergeCell ref="B3497:C3497"/>
    <mergeCell ref="B3169:C3169"/>
    <mergeCell ref="B9236:C9236"/>
    <mergeCell ref="B9233:C9233"/>
    <mergeCell ref="B9079:C9079"/>
    <mergeCell ref="B9138:C9138"/>
    <mergeCell ref="B9146:C9146"/>
    <mergeCell ref="A9085:D9085"/>
    <mergeCell ref="B9155:C9155"/>
    <mergeCell ref="B9222:C9222"/>
    <mergeCell ref="B9033:C9033"/>
    <mergeCell ref="B9129:C9129"/>
    <mergeCell ref="B9164:C9164"/>
    <mergeCell ref="B9044:C9044"/>
    <mergeCell ref="B9068:C9068"/>
    <mergeCell ref="B9102:C9102"/>
    <mergeCell ref="B9111:C9111"/>
    <mergeCell ref="B9191:C9191"/>
    <mergeCell ref="B9230:C9230"/>
    <mergeCell ref="B9120:C9120"/>
    <mergeCell ref="B9060:C9060"/>
    <mergeCell ref="B9213:C9213"/>
    <mergeCell ref="B9204:C9204"/>
    <mergeCell ref="B9182:C9182"/>
    <mergeCell ref="B9082:C9082"/>
    <mergeCell ref="B9093:C9093"/>
    <mergeCell ref="A1:D1"/>
    <mergeCell ref="B4016:C4016"/>
    <mergeCell ref="B4254:C4254"/>
    <mergeCell ref="B4256:C4256"/>
    <mergeCell ref="B4240:C4240"/>
    <mergeCell ref="B4318:C4318"/>
    <mergeCell ref="B4147:C4147"/>
    <mergeCell ref="B4097:C4097"/>
    <mergeCell ref="B4125:C4125"/>
    <mergeCell ref="B4064:C4064"/>
    <mergeCell ref="B4133:C4133"/>
    <mergeCell ref="B2943:C2943"/>
    <mergeCell ref="B2208:C2208"/>
    <mergeCell ref="B2228:C2228"/>
    <mergeCell ref="B2244:C2244"/>
    <mergeCell ref="A2948:D2948"/>
    <mergeCell ref="B771:C771"/>
    <mergeCell ref="A1317:D1317"/>
    <mergeCell ref="B3512:C3512"/>
    <mergeCell ref="B3883:C3883"/>
    <mergeCell ref="B4005:C4005"/>
    <mergeCell ref="A3825:D3825"/>
    <mergeCell ref="B4149:C4149"/>
    <mergeCell ref="B4281:C4281"/>
    <mergeCell ref="B5614:C5614"/>
    <mergeCell ref="B5719:C5719"/>
    <mergeCell ref="A4707:D4707"/>
    <mergeCell ref="B3514:C3514"/>
    <mergeCell ref="A3625:D3625"/>
    <mergeCell ref="B2909:C2909"/>
    <mergeCell ref="B4528:C4528"/>
    <mergeCell ref="B4232:C4232"/>
    <mergeCell ref="B4506:C4506"/>
    <mergeCell ref="B3894:C3894"/>
    <mergeCell ref="B3555:C3555"/>
    <mergeCell ref="B3605:C3605"/>
    <mergeCell ref="B3654:C3654"/>
    <mergeCell ref="B3380:C3380"/>
    <mergeCell ref="B3104:C3104"/>
    <mergeCell ref="B3020:C3020"/>
    <mergeCell ref="B2945:C2945"/>
    <mergeCell ref="B3478:C3478"/>
    <mergeCell ref="B3388:C3388"/>
    <mergeCell ref="A3409:D3409"/>
    <mergeCell ref="B3326:C3326"/>
    <mergeCell ref="B3439:C3439"/>
    <mergeCell ref="B3283:C3283"/>
    <mergeCell ref="B3425:C3425"/>
    <mergeCell ref="B326:C326"/>
    <mergeCell ref="B509:C509"/>
    <mergeCell ref="B1335:C1335"/>
    <mergeCell ref="B1740:C1740"/>
    <mergeCell ref="B4086:C4086"/>
    <mergeCell ref="B5934:C5934"/>
    <mergeCell ref="B6156:C6156"/>
    <mergeCell ref="A2294:D2294"/>
    <mergeCell ref="B2313:C2313"/>
    <mergeCell ref="B2328:C2328"/>
    <mergeCell ref="B2351:C2351"/>
    <mergeCell ref="B2367:C2367"/>
    <mergeCell ref="B2378:C2378"/>
    <mergeCell ref="B2393:C2393"/>
    <mergeCell ref="B2408:C2408"/>
    <mergeCell ref="B2410:C2410"/>
    <mergeCell ref="B2968:C2968"/>
    <mergeCell ref="B2920:C2920"/>
    <mergeCell ref="B2870:C2870"/>
    <mergeCell ref="B2675:C2675"/>
    <mergeCell ref="B2661:C2661"/>
    <mergeCell ref="B3004:C3004"/>
    <mergeCell ref="B2835:C2835"/>
    <mergeCell ref="B2993:C2993"/>
  </mergeCells>
  <pageMargins left="0.7" right="0.7" top="0.44" bottom="0.4" header="0.3" footer="0.3"/>
  <pageSetup scale="93" fitToHeight="249" orientation="portrait" r:id="rId1"/>
  <rowBreaks count="87" manualBreakCount="87">
    <brk id="122" max="3" man="1"/>
    <brk id="240" max="3" man="1"/>
    <brk id="419" max="3" man="1"/>
    <brk id="540" max="3" man="1"/>
    <brk id="605" max="3" man="1"/>
    <brk id="661" max="3" man="1"/>
    <brk id="714" max="3" man="1"/>
    <brk id="773" max="3" man="1"/>
    <brk id="831" max="3" man="1"/>
    <brk id="896" max="3" man="1"/>
    <brk id="960" max="3" man="1"/>
    <brk id="1019" max="3" man="1"/>
    <brk id="1084" max="3" man="1"/>
    <brk id="1151" max="3" man="1"/>
    <brk id="1215" max="3" man="1"/>
    <brk id="1283" max="3" man="1"/>
    <brk id="1347" max="3" man="1"/>
    <brk id="1415" max="3" man="1"/>
    <brk id="1549" max="3" man="1"/>
    <brk id="1617" max="3" man="1"/>
    <brk id="1683" max="3" man="1"/>
    <brk id="1751" max="3" man="1"/>
    <brk id="1816" max="3" man="1"/>
    <brk id="2096" max="3" man="1"/>
    <brk id="2304" max="3" man="1"/>
    <brk id="2385" max="3" man="1"/>
    <brk id="2557" max="3" man="1"/>
    <brk id="2698" max="3" man="1"/>
    <brk id="2770" max="3" man="1"/>
    <brk id="2839" max="3" man="1"/>
    <brk id="3198" max="3" man="1"/>
    <brk id="3266" max="3" man="1"/>
    <brk id="3562" max="3" man="1"/>
    <brk id="3634" max="3" man="1"/>
    <brk id="3711" max="3" man="1"/>
    <brk id="3793" max="3" man="1"/>
    <brk id="4088" max="3" man="1"/>
    <brk id="4162" max="3" man="1"/>
    <brk id="4320" max="3" man="1"/>
    <brk id="4478" max="3" man="1"/>
    <brk id="4554" max="3" man="1"/>
    <brk id="4632" max="3" man="1"/>
    <brk id="4717" max="3" man="1"/>
    <brk id="4803" max="3" man="1"/>
    <brk id="4878" max="3" man="1"/>
    <brk id="4962" max="3" man="1"/>
    <brk id="5136" max="3" man="1"/>
    <brk id="5214" max="3" man="1"/>
    <brk id="5292" max="3" man="1"/>
    <brk id="5367" max="3" man="1"/>
    <brk id="5450" max="3" man="1"/>
    <brk id="5608" max="3" man="1"/>
    <brk id="5691" max="3" man="1"/>
    <brk id="5776" max="3" man="1"/>
    <brk id="5951" max="3" man="1"/>
    <brk id="6041" max="3" man="1"/>
    <brk id="6128" max="3" man="1"/>
    <brk id="6214" max="3" man="1"/>
    <brk id="6299" max="3" man="1"/>
    <brk id="6380" max="3" man="1"/>
    <brk id="6469" max="3" man="1"/>
    <brk id="6566" max="3" man="1"/>
    <brk id="6661" max="3" man="1"/>
    <brk id="6745" max="3" man="1"/>
    <brk id="6837" max="3" man="1"/>
    <brk id="6932" max="3" man="1"/>
    <brk id="7022" max="3" man="1"/>
    <brk id="7109" max="3" man="1"/>
    <brk id="7212" max="3" man="1"/>
    <brk id="7328" max="3" man="1"/>
    <brk id="7552" max="3" man="1"/>
    <brk id="7650" max="3" man="1"/>
    <brk id="7750" max="3" man="1"/>
    <brk id="7851" max="3" man="1"/>
    <brk id="7946" max="3" man="1"/>
    <brk id="8044" max="3" man="1"/>
    <brk id="8145" max="3" man="1"/>
    <brk id="8239" max="3" man="1"/>
    <brk id="8338" max="3" man="1"/>
    <brk id="8445" max="3" man="1"/>
    <brk id="8548" max="3" man="1"/>
    <brk id="8656" max="3" man="1"/>
    <brk id="8757" max="3" man="1"/>
    <brk id="8863" max="3" man="1"/>
    <brk id="8979" max="3" man="1"/>
    <brk id="9093" max="3" man="1"/>
    <brk id="920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expbud2</vt:lpstr>
      <vt:lpstr>expbud2!Print_Area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Stowers, Janith R</dc:creator>
  <cp:lastModifiedBy>Janith R. Stowers</cp:lastModifiedBy>
  <cp:lastPrinted>2023-09-13T20:42:58Z</cp:lastPrinted>
  <dcterms:created xsi:type="dcterms:W3CDTF">2009-09-11T20:46:29Z</dcterms:created>
  <dcterms:modified xsi:type="dcterms:W3CDTF">2023-09-13T20:43:59Z</dcterms:modified>
</cp:coreProperties>
</file>